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UNED\OneDrive - CATIE\Carolina\1. URJ\Publicaciones JMN\RoadKill\"/>
    </mc:Choice>
  </mc:AlternateContent>
  <bookViews>
    <workbookView xWindow="0" yWindow="465" windowWidth="25215" windowHeight="14820"/>
  </bookViews>
  <sheets>
    <sheet name="Hoja1" sheetId="1" r:id="rId1"/>
    <sheet name="Hoja3" sheetId="3" r:id="rId2"/>
    <sheet name="Hoja2" sheetId="2" r:id="rId3"/>
  </sheets>
  <definedNames>
    <definedName name="_xlnm._FilterDatabase" localSheetId="0" hidden="1">Hoja1!$A$1:$N$33</definedName>
    <definedName name="_xlnm._FilterDatabase" localSheetId="2" hidden="1">Hoja2!$A$1:$I$34</definedName>
  </definedNames>
  <calcPr calcId="162913" concurrentCalc="0"/>
  <pivotCaches>
    <pivotCache cacheId="0" r:id="rId4"/>
  </pivotCaches>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24" i="1" l="1"/>
  <c r="E23" i="1"/>
  <c r="E20" i="1"/>
  <c r="E19" i="1"/>
  <c r="E18" i="1"/>
  <c r="E17" i="1"/>
  <c r="E16" i="1"/>
  <c r="E15" i="1"/>
  <c r="E14" i="1"/>
  <c r="E12" i="1"/>
  <c r="E11" i="1"/>
  <c r="E10" i="1"/>
  <c r="E9" i="1"/>
  <c r="E8" i="1"/>
  <c r="E7" i="1"/>
  <c r="E6" i="1"/>
  <c r="E5" i="1"/>
  <c r="F3"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E3" i="1"/>
  <c r="F2" i="1"/>
  <c r="E2" i="1"/>
  <c r="F20" i="2"/>
  <c r="G20" i="2"/>
  <c r="H20" i="2"/>
  <c r="I20" i="2"/>
  <c r="E20" i="2"/>
  <c r="I33" i="1"/>
  <c r="H33" i="1"/>
  <c r="G33" i="1"/>
  <c r="M32" i="1"/>
  <c r="M31" i="1"/>
  <c r="M30" i="1"/>
  <c r="M29" i="1"/>
  <c r="M24" i="1"/>
  <c r="M23" i="1"/>
  <c r="M20" i="1"/>
  <c r="M18" i="1"/>
  <c r="M17" i="1"/>
  <c r="M16" i="1"/>
  <c r="M15" i="1"/>
  <c r="M14" i="1"/>
  <c r="M11" i="1"/>
  <c r="M10" i="1"/>
  <c r="M9" i="1"/>
  <c r="M8" i="1"/>
  <c r="M7" i="1"/>
  <c r="M6" i="1"/>
  <c r="M3" i="1"/>
  <c r="M2" i="1"/>
</calcChain>
</file>

<file path=xl/sharedStrings.xml><?xml version="1.0" encoding="utf-8"?>
<sst xmlns="http://schemas.openxmlformats.org/spreadsheetml/2006/main" count="290" uniqueCount="140">
  <si>
    <t>Road Kill Prevention</t>
  </si>
  <si>
    <t>Road Ecology Study in the Ottawa Valley</t>
  </si>
  <si>
    <t>Great Bay Terrapin Project</t>
  </si>
  <si>
    <t>Personna Boulevard Turtle Mortality Study</t>
  </si>
  <si>
    <t>Watch for Wildlife NS - Wildlife Vehicle Collision tracking</t>
  </si>
  <si>
    <t>Delta Road Kill - Animali investiti sulle strade del Delta del Po</t>
  </si>
  <si>
    <t>Roadkill</t>
  </si>
  <si>
    <t>CrossingKelly</t>
  </si>
  <si>
    <t>Roadkill Prevention</t>
  </si>
  <si>
    <t>Eastern Spotted Skunk</t>
  </si>
  <si>
    <t>NJ Roadkill</t>
  </si>
  <si>
    <t>CT Bobcat Project</t>
  </si>
  <si>
    <t>Vashon-Maury Roadkill</t>
  </si>
  <si>
    <t>Idaho Roadkill</t>
  </si>
  <si>
    <t>"Vulture Culture" Roadkill Observations</t>
  </si>
  <si>
    <t>Mammals of Michigan</t>
  </si>
  <si>
    <t>Mammals of Iowa</t>
  </si>
  <si>
    <t>Hong Kong Herpetological Record</t>
  </si>
  <si>
    <t>Golan RoadKill - בעלי חיים דרוסים בגולן</t>
  </si>
  <si>
    <t>Adventure Scientists' Wildlife Connectivity Survey</t>
  </si>
  <si>
    <t>https://www.inaturalist.org/projects/identificacion-de-pasos-de-fauna-ruta-4</t>
  </si>
  <si>
    <t>https://www.inaturalist.org/projects/atropellos-de-fauna-en-alava</t>
  </si>
  <si>
    <t>https://www.inaturalist.org/projects/mitigacion-de-atropellamiento-de-fauna-silvestre-entre-el-lago-de-yojoa-y-pn-azul-meambar</t>
  </si>
  <si>
    <t>https://www.inaturalist.org/projects/registro-de-fauna-atropellada-en-carreteras-mexicanas</t>
  </si>
  <si>
    <t>https://www.inaturalist.org/projects/mortalidad-de-fauna-por-atropello-vehicular-en-nayarit</t>
  </si>
  <si>
    <t>https://www.inaturalist.org/projects/dor-yucatan-peninsula</t>
  </si>
  <si>
    <t>https://www.inaturalist.org/projects/fauna-atropellada-del-noroeste</t>
  </si>
  <si>
    <t>https://www.inaturalist.org/projects/relevamiento-de-fauna-atropellada</t>
  </si>
  <si>
    <t>https://www.inaturalist.org/projects/fauna-silvestre-atropellada</t>
  </si>
  <si>
    <t>https://www.inaturalist.org/projects/fauna-silvestre-en-carreteras-de-costa-rica</t>
  </si>
  <si>
    <t>https://www.inaturalist.org/projects/monitoreo-participativo-de-fauna-en-rutas-de-misiones</t>
  </si>
  <si>
    <t>Nombre</t>
  </si>
  <si>
    <t>Vehicle strikes have a significant impact on wildlife. This project seeks to record roadkill observations. 
This project was thought of by the "vulture culture" of tumblr.</t>
  </si>
  <si>
    <t>Observaciones</t>
  </si>
  <si>
    <t>Thank you for taking the time to volunteer for this Adventure Scientists Project. With these data, we hope to provide a safer environment for wildlife and drivers.
Information about where wildlife-vehicle collisions occur, what animals are involved, and other data can help inform policy, management, and financial investment in reducing roadkill. We will present data back to collaborators in order to promote wildlife connectivity.
You can learn about Adventure Scientists at www.adventurescientists.org</t>
  </si>
  <si>
    <t>Archivo de excel</t>
  </si>
  <si>
    <t>SI</t>
  </si>
  <si>
    <t>To Identify Roadkill Hotspots</t>
  </si>
  <si>
    <t>Crossing Kelly</t>
  </si>
  <si>
    <t>Connecticut DEEP Wildlife Division has an ongoing bobcat project to determine habitat use for bobcats within the state of Connecticut. In addition, data from the project will be used to determine the abundance and population range of bobcats in the state. This is where you all come in! We cannot be everywhere in the state, so getting information on where people are observing bobcats would be extremely helpful in our effort to determine abundance and range.
Observations can be live sightings, roadkill or deceased, or signs and tracks of bobcats. When reporting an observation, please provide: a date of when the sighting took place, the town, the number of individuals observed, and whether any individuals had ear tags or a collar. If reporting on the computer, make sure to mark on the map in the general area where the sighting occurred.
We are excited for this project to get underway and for you all to be a part of it! Thank you for the help!</t>
  </si>
  <si>
    <t xml:space="preserve">Acerca de </t>
  </si>
  <si>
    <t>Personas</t>
  </si>
  <si>
    <t>Especies</t>
  </si>
  <si>
    <t>Link base de datos</t>
  </si>
  <si>
    <t>most observed</t>
  </si>
  <si>
    <t>Registros por año</t>
  </si>
  <si>
    <t>Common Raccoon, Coyote, Eastern Cottontail, Western Rattlesnake, California Ground Squirrel</t>
  </si>
  <si>
    <t>Common Raccoon, Virginia Opossum, Gopher Snale, Striped Skunk, Coachwhip</t>
  </si>
  <si>
    <t>NA</t>
  </si>
  <si>
    <t>Bobcat</t>
  </si>
  <si>
    <t>Common Hedgehog, Nutria, Balearic Green Toad, Rock Pigeon, Norway Rat</t>
  </si>
  <si>
    <t>The eastern spotted skunk (Spilogale putoris; a.k.a. "civet cat" or "polecat") was once common across the eastern United States. Today the species is rare and reasons for its decline are unclear. The purpose of this project is to collect sightings of the skunk by captures on game cameras, photographs of roadkilled animals, and incidental captures by trappers. This information will be used by state wildlife agencies and researchers to gain a better understanding of the species' current distribution and status. Thanks for participating in our project. We appreciate your information! 
This is a project of the Eastern Spotted Skunk Cooperative Study Group (http://easternspottedskunk.weebly.com/) less ↑</t>
  </si>
  <si>
    <t>Le strade sono una causa frequente di morte per gli animali: si stima che in Europa dai 10 ai 100 milioni di uccelli, mammiferi, rettili ed anfibi vengano uccisi da collisioni con veicoli. 
Il territorio della Pianura Padana orientale, formatosi con l'evoluzione del Delta del Po, è una zona di grande interesse naturalistico che convive con aree fortemente utilizzate e trafficate dall'uomo. 
Con "DRK-Delta Road Kill, animali investiti sulle strade del Delta del Po", il Museo di Storia Naturale di Ferrara invita tutti coloro che percorrono le strade delle provincie di Ferrara, Rovigo, Ravenna e comuni limitrofi a segnalare il ritrovamento di animali uccisi dall'impatto con i veicoli. 
Gli scopi sono: 
- stabilire quali sono le specie più colpite; 
- individuare le rotte di spostamento preferite dagli animali; 
- stabilire se ci sono e quali sono i punti di maggior conflitto fra percorsi degli animali e strade; 
- cercare soluzioni per ridurre la mortalità degli animali ed il rischio di impatto per i veicoli; 
- avere un'idea più chiara degli effetti esercitati dalle strade sull'ambiente naturale per progettare soluzioni a basso impatto. 
Le segnalazioni corredate da fotografie validate dalla comunità di iNaturalist riceveranno il livello di qualità "Ricerca" e confluiranno in GBIF, Global Biodiversity Information Facility, database mondiale della biodiversità. 
SCATTARE FOTO DELL'ANIMALE SOLO SE NON CI SONO RISCHI PER VOI E PER GLI ALTRI: L'INCOLUMITA' VIENE PRIMA!</t>
  </si>
  <si>
    <t>Golan Roadkill</t>
  </si>
  <si>
    <t>Golden Jackal, Eurasian Badger, Eastern European Hedgeh, Wild Boar, Red Fox</t>
  </si>
  <si>
    <t>Si</t>
  </si>
  <si>
    <t>Diamondback Terrapin</t>
  </si>
  <si>
    <t>בעלי חיים דרוסים בכבישי הגולן הינה תופעה קשה אך משקפת נוכחות בע"ח באזורי המחיה השונים ומאפשרת איתור אזורים מועדים בהם מתקיים ריבוי של דריסות.
איסוף מידע מאפשר למפות אזורים אלו ובכך לפתח אמצעי הגנה לבע"ח על ידי מעברים תת 
קרקעיים ולהזהיר נהגים באמצעות שילוט מתאים. בנוסף, באמצעות ניתוח מספרי ומיקומי החיות הדרוסות ניתן ללמוד על נוכחות ושינויים באוכלוסיות בעלי החיים.
הקהילה מתבקשת לתעד ולדווח בעלי חיים דרוסים בעזרת אפליקציית "תצפיטבע" תוך זהירות מרבית בזמן עצירה בשוליים.
בדף העלאת תצפית , באפשרות לבחירת פרויקטים יש לסמן "פרויקט בעלי חיים דרוסים בגולן". less ↑</t>
  </si>
  <si>
    <t>This project is conducted by biologists and volunteers who are associated with Conserve Wildlife Foundation of NJ's Great Bay Terrapin Conservation Project. This project on iNaturalist is meant to engage the public by submitting their own sightings of terrapins in our project area, which includes:
S. Ocean County: 
Route 72 (east of Marsha Dr.) 
Cedar Run Dock Rd. 
West Creek Dock Rd. 
Parkertown Dock Rd. 
S. Green St. 
Great Bay Blvd. 
Route 9 (Bass River Twp by crossing of Bass River)
Atlantic County: 
Route 9 (Nacote Creek) 
Motts Creek Rd. 
Oyster Creek Rd. 
Edwin B. Forsythe NWR (Wildlife Drive) 
E. Ocean Dr. 
4th Street. 
E. Faunce Landing Rd. 
Jeffers Landing Rd.
The goals of the project are to raise awareness of northern diamondback terrapins and reduce roads kills.
Learn more: http://www.conservewildlifenj.org/protecting/projects/terrapin/ less ↑</t>
  </si>
  <si>
    <t>Oriental Garden Lizard, Asian Common Toad, Gray's Chinese Gecko, Guenther's Frog,Hong Kong Whipping Frog</t>
  </si>
  <si>
    <t>This database aims at documenting the most recent distribution, interesting observations in life histories and roadkill records of herps within Hong Kong through contribution by devoted nature-lovers in the region.
The observations added to this database will supplement the Hong Kong Biodiversity Database maintained by the School of Biological Sciences of the University of Hong Kong.
1. Reptiles of Hong Kong: http://www.biosch.hku.hk/ecology/hkreptiles/index.html
2. Amphibians of Hong Kong: 
http://www.biosch.hku.hk/ecology/hkamphibians/index.htm
In order to increase the value of your records you are strongly encouraged to provide accurate locality, date and time of your observations as well as specific information and representative photos with size reference of the animals to be reported.
If you prefer not to share the accurate locations of your sightings with other visitor of the database, please select options "private" or "obscured". In this case the real locality of your observation is going to be visible only to yourself and to the curator of the project. Contributors are highly encouraged to set privacy for observations of threatened species (especially turtles in our region).
Whether you are a professional researcher working on scientific or conservation projects, or an amateur herpetologist who would like to explore more about the local herpetofauna, we hope you will find it as an useful source of information to your work</t>
  </si>
  <si>
    <t>Atropellos de fauna en Álava</t>
  </si>
  <si>
    <t>Red Fox, Eurasian Badger, Common Hedgeog, Barn Owl, Wildcat</t>
  </si>
  <si>
    <t>Se pretende crear una base de datos en tiempo real sobre animales atropellados en las carreteras de la provincia de Álava.</t>
  </si>
  <si>
    <t>DOR Yucatan Peninsula</t>
  </si>
  <si>
    <t>Black Spiny-tailed Iguana Dryad snake, Central American Boa, Blood Snake, Serrated Casquehead Iguana</t>
  </si>
  <si>
    <t>DOR. (Death On the Road. Atropellado en carretera). Península de Yucatán.
Estudio realizado por el Laboratorio de Conservación de la UNAM-Unidad Académica Yucatán, el Grupo de Análisis en Ecología Geográfica Aplicada (GAEcoGAp), y la Red para la Conservación de los Anfibios y Reptiles de Yucatán (RCARY) en el cual se pretende recabar información del número de animales vertebrados encontrados atropellados en carreteras de la Península de Yucatán. Esto para determinar de manera cuantitativa el impacto de las carreteras a la fauna silvestre.
Todas las observaciones ayudarán al registro de este proyecto de investigación y se dará crédito a cada autor por sus observaciones.</t>
  </si>
  <si>
    <t>Fauna atropellada del Noroeste</t>
  </si>
  <si>
    <t>NO</t>
  </si>
  <si>
    <t>na</t>
  </si>
  <si>
    <t>Este proyecto busca colectar información de fauna atropellada en el noroeste de México.
Usaremos los datos colectados para informar a las autoridades sobre las necesidades de crear pasos de fauna adecuados y suficientes.
Buscamos mantener ecositemas vastos, conectados entre sí a pesar de la presencia de carreteras, para que la fauna pueda moverse con libertad de un sitio a otro.</t>
  </si>
  <si>
    <t xml:space="preserve">Mediante el registro de la fauna atropellada en cualquier carretera del país se pretende obtener información de la frecuencia y diversidad animal que es impactada por este factor antropogénico y si se cuenta con elementos suficientes pudieran generarse propuestas o planes de acción para mitigar o minimizar el efecto negativo o detectar fechas en la que se presentan estos procesos de impacto negativo para establecer algunas campañas de prevención o plantear actividades alrededor de ello. </t>
  </si>
  <si>
    <t>Fauna Silvestre Atropellada</t>
  </si>
  <si>
    <t>Virginia Opossum, oyote, Common Raccoon, Hooded Skunk, Bobcat</t>
  </si>
  <si>
    <t>Fauna silvestre en carreteras de Costa Rica</t>
  </si>
  <si>
    <t>Northern Tamandua, Common Opossum, Common Raccoon, Giant Toad, White-nosed Coati</t>
  </si>
  <si>
    <t>¿Que es? 
Fauna en Carreteras de Costa Rica es un proyecto web basado en mapas y bases de datos, diseñado para registrar sus observaciones de fauna atropellada en las carreteras del sistema vial de Costa Rica.
Objetivo 
El objetivo del proyecto es generar una colecta, sistematización y difusión de datos de fauna silvestre atropellada en carreteras de Costa Rica, que sirva para el planeamiento y gestión de carreteras</t>
  </si>
  <si>
    <t>El propósito de este proyecto es identificar los pasos de fauna que existen en el tramo de aproximadamente 45 kilometro de la ruta 4, desde el cruce de Robertos hasta la entrada de Pueblo Nuevo en La Virgen de Sarapiqui, debido al immidente aumento vehicular que se prevee posterior a la apertura del tramo de la ruta 4 vuelta cooper. Los resultados de esta investigación son de gran importancia ya que la via atraviesa el Corredor Biologico San Juan- La Selva. Muchas especies silvestres atraviesan la ruta en busca de alimento y refugio, muriendo en el intento debido a atropellos. Los datos que arroje la investigación sera de gran importancia e insumo para que las autoridades tomen las decisiones adecuadas en pro del desarrollo sostenible de la zona y el país</t>
  </si>
  <si>
    <t>Identificación de pasos de fauna ruta 4</t>
  </si>
  <si>
    <t>Iguana, Great Kiskadee, Mexican Hairy Dwarf Porcupine, Common Raccoon</t>
  </si>
  <si>
    <t>Colectar información sobre avistamientos, atropellos y otros registros de fauna silvestre en la carretera CA-5 entre el Lago de Yojoa y PN Cerro Azul Meámbar.</t>
  </si>
  <si>
    <t>Mitigación de atropellamiento de fauna silvestre el lago de Yojoa y PN Azul Meambar</t>
  </si>
  <si>
    <t>si</t>
  </si>
  <si>
    <t>Forgs and toads, Common Opossum, Clay-colored Thrush, Kingsnakes and Milk Snakes, Skunks</t>
  </si>
  <si>
    <t>Monitoreo participativo de fauna en rutas de misiones</t>
  </si>
  <si>
    <t>Ocelot, Southern Tamandua</t>
  </si>
  <si>
    <t>Red de monitoreo participativo de atropellamientos y avistajes de fauna silvestre en rutas de la Provincia de Misiones, Argentina.
El objetivo de este sitio es contribuir a generar una base de datos participativa de registros de fauna en rutas de Misiones que contribuya a establecer mas y mejores medidas de mitigación.
Para promover políticas públicas que mitiguen el impacto de las rutas sobre la fauna necesitamos información confiable, por lo tanto los colaboradores deben poder registrar la fotografía (en caso de atropellamientos) y a ubicación geográfica de cada registro (coordenadas de GPS del dispositivo móvil).
Esperamos además que este sitio sirva también para concientizar sobre el impacto ambiental que tienen las rutas sobre la fauna silvestre, en particular, para las especies en peligro de extinción.
Diego Varela 
Instituto de Biología Subtropical (IBS-Puerto Iguazú), Universidad Nacional de Misiones/CONICET. 
Centro de Investigaciones del Bosque Atlántico (CeIBA) less ↑</t>
  </si>
  <si>
    <t>Mortalidad de fauna por atropello vehicular en Nayarit</t>
  </si>
  <si>
    <t>Mexican Mud Turtle, Sinaloa toad, Neotropical Whip Snake, West Mexican Milksnake, Giant Toad</t>
  </si>
  <si>
    <t>En blanco</t>
  </si>
  <si>
    <t>Registro de fauna atropellada en carreteras mexicanas</t>
  </si>
  <si>
    <t>Coyote, Common Raccoon, Striped Skunk, American Water Frogs, Giant Toad</t>
  </si>
  <si>
    <t>La colisión de fauna en carreteras, es lo más evidente que podemos ver del impacto de las carreteras, pero existen muchos otros impactos asociados que no vemos. El aislamiento producido por las carreteras puede resultar en la pérdida de la variación genética debido al entrecruzamiento y deriva genética, puede incrementar el riesgo de extinción local (Andrews 1990, Bennett 1999). Por lo que los atropellos nos sirven como medidas indirectas, y para identificar rutas y sitios críticos. 
Las carreteras crecen continuamente debido a que están asociadas al desarrollo de nuestras sociedades, por lo que se requieren datos inmediatos. Para ello sólo podemos lograrlo con el aporte de todos los ciudadanos conscientes de este riesgo.
Por tal motivo proponemos realizar registros por medio de la colaboración de colegas, amigos y todos los interesados en la conservación de la vida silvestre; para que registren fauna atropellada en la carretera. Con ello podremos realizar un análisis de puntos negros, o de sitios en donde es necesario que las autoridades tomen medidas inmediatas o futuras.
Presentaremos mapas con la identificación de estos sitios, en los cuales se presenten conflictos con atropellos de fauna.</t>
  </si>
  <si>
    <t>Relevamiento de fauna atropellada</t>
  </si>
  <si>
    <t>Relevar la Fauna Atropellada en Rutas Nacionales</t>
  </si>
  <si>
    <t>Reporting roadkill mortalities gives Idaho Fish &amp; Game and Idaho Transportation Department information to help prevent wildlife losses and make highways safer.
Salvaging? All wildlife salvages in Idaho require you visit https://idfg.idaho.gov/species/roadkill/add to report your harvest and generate the required CE-51 Wildlife Salvage permit.</t>
  </si>
  <si>
    <t>Striped Skunk, Eastern Gray Squirrel, Common Raccoon, Red Fox, Eastern Cottontail</t>
  </si>
  <si>
    <t>The state of Iowa has undergone massive change since its inception in 1846. It is estimated that less than 1% of Iowa's original tallgrass prairie remains and nearly all original forest has been lost. As a result, several species have been placed on the state's threatened and endangered species list, including 5 species of mammal. This project aims to document observations of mammal species within the Hawkeye State, which will be used in part to write a new version of the "Mammals of Iowa". Live observations, as well as roadkill, are welcome</t>
  </si>
  <si>
    <t>Fox Squirrel, Eastern Gray Squirrel, Eastern Cottontail, Eastern Chipmunk, White-tailed Deer</t>
  </si>
  <si>
    <t>This project has been organized to document observations of mammalian taxa within the state of Michigan. The state currently has 8 threatened or endangered species (2 federally listed), and a sensitive bat community undergoing stress from white nose syndrome. Therefore, invasive and non-invasive techniques are needed to document the health of all mammalian taxa within the Wolverine State. For this project, live observations, as well as roadkill, are of interest. All mammalian taxa are of interest. All observations will be databased within the Mammal Division at the University of Michigan Museum of Zoology.</t>
  </si>
  <si>
    <t>Pilot project</t>
  </si>
  <si>
    <t>Painted Turtle, Common Snapping Turtle</t>
  </si>
  <si>
    <t>Please message me if you would like to participate!
The purpose of this project is to document the deaths of turtles on Personna Boulevard in Markham, Ontario. This residential street has a speed limit of 40km/h, however, many turtles have been killed on this road due to the increased speed and volume of the traffic . Through mortality surveys (on foot) throughout the spring and summer, we hope to document the deaths of these turtles (many of which are adults, and classified as species at risk). This data will be used to assess the potential for turtle conservation measures on Personna Boulevard, such as turtle exclusion fencing.</t>
  </si>
  <si>
    <t>The purpose of this project is to determine the hotspot locations where animals cross the roads most frequently. Acceptable observations include live and road-killed animals of all taxon that are found on the road or within a couple meters of the road. The area of interest is the Ottawa Valley, including Gatineau Park.</t>
  </si>
  <si>
    <t>En Blanco</t>
  </si>
  <si>
    <t>This project is designed to document as many animals killed on public roadways as possible. Only take photos if doing so will not endanger you or others.
Information sought:
Sex of animal, 
location 
Estimated time of since animal was struck 
Type of habitat on each side of road.</t>
  </si>
  <si>
    <t>Fox squirrel</t>
  </si>
  <si>
    <t>Rough-skinned Newt, Golden-crowned Kinglet, Song sparrow, Douglas squirrel, Mule Deer</t>
  </si>
  <si>
    <t>Vashon-Maury Roadkill is a Vashon Nature Center citizen-science project to collect observations on roadkill types and locations on Vashon-Maury Island. We are interested in reports on all species from deer to birds to small amphibians (newts, frogs).
Information from this project will help us identify which species are most affected by roads as well as locations and times of year where most roadkills occur. We hope this information will give us a better idea of how roads affect island biodiversity and that this info will be useful in better managing our roadways for wildlife.
Note: If you are submitting a photo along with your observation please include something in the photo for scale.
Thank you for your help!</t>
  </si>
  <si>
    <t>Common Raccoon, American Crow, White-tailed Deer, Mourning Dove, Cedar Waxwing</t>
  </si>
  <si>
    <t>The purpose of the project - collecting images and records of wildlife vehicle collisions - is to identify patterns and hotspots and to encourage others to collect more collision data and wildlife on roads data. It is also to be a witness to the amount of wildlife killed by vehicle collisions, and to raise awareness of this problem.
Watch for Wildlife NS (www.watchforwildlife.ca) is a wildlife vehicle collision prevention program that encourages Nova Scotians and visitors to drive with awareness of wildlife on roads, and do what they can to prevent collisions with wildlife.
Though some accidents are unavoidable, many collisions with wildlife on roads are preventable if we drive with an awareness of and knowledge of how to avoid hitting wildlife on roads. Many wildlife that are hit by vehicles are also not dead when hit. Watch for Wildlife distributes brochures with contact information for wildlife rescues, DNR and DOT so people know who to call if in a collision.
Watch for Wildlife NS will also work to encourage more data collection of wildlife on roads sightings and incorporate citizen science to collect the data. Using smart phones to collect data on Wildlife Vehicle Collision observations (dead or injured animals on or near roads), volunteer observers are invited to contribute data of wildlife they witness on or near roads they travel on regularly.
Our goal is to involve as many partners as we can so the program is province-wide, and is a cooperative approach that can begin to more fully respond to and inform this serious issue. Wildlife-Vehicle Collisions occur broadly and sporadically across our roadway system. Only through an extensive system of prevention education and awareness, road watching and data collection will enough information be compiled to deal with the issue.
It will take time to develop the capacity of volunteers and participants to contribute data.
Get involved. Our wildlife and the safety of people needs you. If you have questions, please contact me or see or website: 
www.watchforwildlife.ca - wandab@sierraclub.ca</t>
  </si>
  <si>
    <t>Año creación</t>
  </si>
  <si>
    <t>Pais</t>
  </si>
  <si>
    <t>USA, Canada</t>
  </si>
  <si>
    <t>45 countries</t>
  </si>
  <si>
    <t>Connecticut, USA</t>
  </si>
  <si>
    <t>Italy</t>
  </si>
  <si>
    <t>USA</t>
  </si>
  <si>
    <t>Israel</t>
  </si>
  <si>
    <t>New Jersey, USA</t>
  </si>
  <si>
    <t>Hong Kong</t>
  </si>
  <si>
    <t>Spain</t>
  </si>
  <si>
    <t>Mexico</t>
  </si>
  <si>
    <t>Costa Rica</t>
  </si>
  <si>
    <t>Honduras</t>
  </si>
  <si>
    <t>Argentina</t>
  </si>
  <si>
    <t>Uruguay</t>
  </si>
  <si>
    <t>Canada</t>
  </si>
  <si>
    <t>Belize, Canada, Costa Rica, Kenya, New Zeland, Panama, Portugal, romania, South Africa, USA</t>
  </si>
  <si>
    <t>Saltmarsh Snake, Western Ribbon Snake, tSriped Skunk, Red eared- slider, Common raccoon</t>
  </si>
  <si>
    <t>Observaciones/</t>
  </si>
  <si>
    <t>Persona</t>
  </si>
  <si>
    <t>Especies/</t>
  </si>
  <si>
    <t>conteo</t>
  </si>
  <si>
    <t>Etiquetas de fila</t>
  </si>
  <si>
    <t>(en blanco)</t>
  </si>
  <si>
    <t>Total general</t>
  </si>
  <si>
    <t>Suma de conteo</t>
  </si>
  <si>
    <t>Datos de los 5 top</t>
  </si>
  <si>
    <t>Indice de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</si>
</sst>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1"/>
      <color theme="1"/>
      <name val="Calibri"/>
      <family val="2"/>
      <scheme val="minor"/>
    </font>
    <font>
      <u/>
      <sz val="11"/>
      <color theme="10"/>
      <name val="Calibri"/>
      <family val="2"/>
      <scheme val="minor"/>
    </font>
    <font>
      <sz val="11"/>
      <color rgb="FF333333"/>
      <name val="Georgia"/>
      <family val="1"/>
    </font>
    <font>
      <sz val="11"/>
      <color rgb="FF000000"/>
      <name val="Calibri"/>
      <family val="2"/>
      <scheme val="minor"/>
    </font>
    <font>
      <b/>
      <sz val="11"/>
      <color rgb="FF000000"/>
      <name val="Calibri"/>
      <family val="2"/>
      <scheme val="minor"/>
    </font>
    <font>
      <sz val="12"/>
      <color rgb="FF00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rgb="FFBDD7EE"/>
        <bgColor indexed="64"/>
      </patternFill>
    </fill>
    <fill>
      <patternFill patternType="solid">
        <fgColor rgb="FFB4C6E7"/>
        <bgColor indexed="64"/>
      </patternFill>
    </fill>
    <fill>
      <patternFill patternType="solid">
        <fgColor rgb="FFD9D9D9"/>
        <bgColor indexed="64"/>
      </patternFill>
    </fill>
    <fill>
      <patternFill patternType="solid">
        <fgColor rgb="FFFFF2CC"/>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0" fillId="0" borderId="0" xfId="0" applyAlignment="1">
      <alignment wrapText="1"/>
    </xf>
    <xf numFmtId="0" fontId="2" fillId="0" borderId="1" xfId="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wrapText="1"/>
    </xf>
    <xf numFmtId="2"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0" fillId="0" borderId="3" xfId="0" applyBorder="1"/>
    <xf numFmtId="0" fontId="4" fillId="5" borderId="0" xfId="0" applyFont="1" applyFill="1" applyBorder="1" applyAlignment="1">
      <alignment horizontal="center" vertical="center" wrapText="1"/>
    </xf>
    <xf numFmtId="0" fontId="0" fillId="0" borderId="5" xfId="0" applyBorder="1"/>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Hoja2!$E$1</c:f>
              <c:strCache>
                <c:ptCount val="1"/>
                <c:pt idx="0">
                  <c:v>Observaciones</c:v>
                </c:pt>
              </c:strCache>
            </c:strRef>
          </c:tx>
          <c:spPr>
            <a:solidFill>
              <a:schemeClr val="accent1"/>
            </a:solidFill>
            <a:ln>
              <a:no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Hoja2!$C$2:$C$33</c:f>
              <c:strCache>
                <c:ptCount val="32"/>
                <c:pt idx="1">
                  <c:v>USA</c:v>
                </c:pt>
                <c:pt idx="2">
                  <c:v>New Jersey, USA</c:v>
                </c:pt>
                <c:pt idx="3">
                  <c:v>USA</c:v>
                </c:pt>
                <c:pt idx="4">
                  <c:v>USA</c:v>
                </c:pt>
                <c:pt idx="5">
                  <c:v>USA</c:v>
                </c:pt>
                <c:pt idx="6">
                  <c:v>45 countries</c:v>
                </c:pt>
                <c:pt idx="7">
                  <c:v>Israel</c:v>
                </c:pt>
                <c:pt idx="8">
                  <c:v>USA</c:v>
                </c:pt>
                <c:pt idx="9">
                  <c:v>Argentina</c:v>
                </c:pt>
                <c:pt idx="10">
                  <c:v>Canada</c:v>
                </c:pt>
                <c:pt idx="11">
                  <c:v>Costa Rica</c:v>
                </c:pt>
                <c:pt idx="12">
                  <c:v>USA</c:v>
                </c:pt>
                <c:pt idx="13">
                  <c:v>Italy</c:v>
                </c:pt>
                <c:pt idx="14">
                  <c:v>Mexico</c:v>
                </c:pt>
                <c:pt idx="15">
                  <c:v>USA</c:v>
                </c:pt>
                <c:pt idx="16">
                  <c:v>Honduras</c:v>
                </c:pt>
                <c:pt idx="17">
                  <c:v>Mexico</c:v>
                </c:pt>
                <c:pt idx="19">
                  <c:v>Mexico</c:v>
                </c:pt>
                <c:pt idx="20">
                  <c:v>Hong Kong</c:v>
                </c:pt>
                <c:pt idx="21">
                  <c:v>Spain</c:v>
                </c:pt>
                <c:pt idx="22">
                  <c:v>Costa Rica</c:v>
                </c:pt>
                <c:pt idx="23">
                  <c:v>Canada</c:v>
                </c:pt>
                <c:pt idx="24">
                  <c:v>Belize, Canada, Costa Rica, Kenya, New Zeland, Panama, Portugal, romania, South Africa, USA</c:v>
                </c:pt>
                <c:pt idx="25">
                  <c:v>Mexico</c:v>
                </c:pt>
                <c:pt idx="26">
                  <c:v>Mexico</c:v>
                </c:pt>
                <c:pt idx="27">
                  <c:v>NA</c:v>
                </c:pt>
                <c:pt idx="28">
                  <c:v>NA</c:v>
                </c:pt>
                <c:pt idx="29">
                  <c:v>USA</c:v>
                </c:pt>
                <c:pt idx="30">
                  <c:v>Uruguay</c:v>
                </c:pt>
                <c:pt idx="31">
                  <c:v>USA</c:v>
                </c:pt>
              </c:strCache>
            </c:strRef>
          </c:cat>
          <c:val>
            <c:numRef>
              <c:f>Hoja2!$E$2:$E$33</c:f>
              <c:numCache>
                <c:formatCode>General</c:formatCode>
                <c:ptCount val="32"/>
                <c:pt idx="1">
                  <c:v>30</c:v>
                </c:pt>
                <c:pt idx="2">
                  <c:v>254</c:v>
                </c:pt>
                <c:pt idx="3">
                  <c:v>7</c:v>
                </c:pt>
                <c:pt idx="4">
                  <c:v>779</c:v>
                </c:pt>
                <c:pt idx="5">
                  <c:v>2</c:v>
                </c:pt>
                <c:pt idx="6">
                  <c:v>9282</c:v>
                </c:pt>
                <c:pt idx="7">
                  <c:v>171</c:v>
                </c:pt>
                <c:pt idx="8">
                  <c:v>58</c:v>
                </c:pt>
                <c:pt idx="9">
                  <c:v>2</c:v>
                </c:pt>
                <c:pt idx="10">
                  <c:v>8</c:v>
                </c:pt>
                <c:pt idx="11">
                  <c:v>953</c:v>
                </c:pt>
                <c:pt idx="12">
                  <c:v>44</c:v>
                </c:pt>
                <c:pt idx="13">
                  <c:v>389</c:v>
                </c:pt>
                <c:pt idx="14">
                  <c:v>123</c:v>
                </c:pt>
                <c:pt idx="15">
                  <c:v>23</c:v>
                </c:pt>
                <c:pt idx="16">
                  <c:v>23</c:v>
                </c:pt>
                <c:pt idx="17">
                  <c:v>353</c:v>
                </c:pt>
                <c:pt idx="18">
                  <c:v>735.35294117647061</c:v>
                </c:pt>
                <c:pt idx="19">
                  <c:v>73</c:v>
                </c:pt>
                <c:pt idx="20">
                  <c:v>328</c:v>
                </c:pt>
                <c:pt idx="21">
                  <c:v>41</c:v>
                </c:pt>
                <c:pt idx="22">
                  <c:v>120</c:v>
                </c:pt>
                <c:pt idx="23">
                  <c:v>29</c:v>
                </c:pt>
                <c:pt idx="24">
                  <c:v>184</c:v>
                </c:pt>
                <c:pt idx="25">
                  <c:v>88</c:v>
                </c:pt>
                <c:pt idx="26">
                  <c:v>0</c:v>
                </c:pt>
                <c:pt idx="27">
                  <c:v>0</c:v>
                </c:pt>
                <c:pt idx="28">
                  <c:v>0</c:v>
                </c:pt>
                <c:pt idx="29">
                  <c:v>0</c:v>
                </c:pt>
                <c:pt idx="30">
                  <c:v>0</c:v>
                </c:pt>
                <c:pt idx="31">
                  <c:v>0</c:v>
                </c:pt>
              </c:numCache>
            </c:numRef>
          </c:val>
          <c:extLst>
            <c:ext xmlns:c16="http://schemas.microsoft.com/office/drawing/2014/chart" uri="{C3380CC4-5D6E-409C-BE32-E72D297353CC}">
              <c16:uniqueId val="{00000000-E5B5-4937-A7B1-EE79BE14E759}"/>
            </c:ext>
          </c:extLst>
        </c:ser>
        <c:dLbls>
          <c:dLblPos val="outEnd"/>
          <c:showLegendKey val="0"/>
          <c:showVal val="1"/>
          <c:showCatName val="0"/>
          <c:showSerName val="0"/>
          <c:showPercent val="0"/>
          <c:showBubbleSize val="0"/>
        </c:dLbls>
        <c:gapWidth val="431"/>
        <c:overlap val="-89"/>
        <c:axId val="114160496"/>
        <c:axId val="124099776"/>
      </c:barChart>
      <c:catAx>
        <c:axId val="11416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R"/>
          </a:p>
        </c:txPr>
        <c:crossAx val="124099776"/>
        <c:crosses val="autoZero"/>
        <c:auto val="1"/>
        <c:lblAlgn val="ctr"/>
        <c:lblOffset val="100"/>
        <c:noMultiLvlLbl val="0"/>
      </c:catAx>
      <c:valAx>
        <c:axId val="124099776"/>
        <c:scaling>
          <c:orientation val="minMax"/>
        </c:scaling>
        <c:delete val="1"/>
        <c:axPos val="l"/>
        <c:numFmt formatCode="General" sourceLinked="1"/>
        <c:majorTickMark val="none"/>
        <c:minorTickMark val="none"/>
        <c:tickLblPos val="nextTo"/>
        <c:crossAx val="11416049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657225</xdr:colOff>
      <xdr:row>19</xdr:row>
      <xdr:rowOff>1643061</xdr:rowOff>
    </xdr:from>
    <xdr:to>
      <xdr:col>20</xdr:col>
      <xdr:colOff>142875</xdr:colOff>
      <xdr:row>25</xdr:row>
      <xdr:rowOff>638175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evisor " refreshedDate="43025.598718981484" createdVersion="6" refreshedVersion="6" minRefreshableVersion="3" recordCount="33">
  <cacheSource type="worksheet">
    <worksheetSource ref="B1:I1048576" sheet="Hoja2"/>
  </cacheSource>
  <cacheFields count="8">
    <cacheField name="Nombre" numFmtId="0">
      <sharedItems containsBlank="1"/>
    </cacheField>
    <cacheField name="Pais" numFmtId="0">
      <sharedItems containsBlank="1" count="16">
        <m/>
        <s v="Mexico"/>
        <s v="NA"/>
        <s v="USA"/>
        <s v="Uruguay"/>
        <s v="Argentina"/>
        <s v="Canada"/>
        <s v="Honduras"/>
        <s v="Spain"/>
        <s v="Costa Rica"/>
        <s v="Israel"/>
        <s v="Belize, Canada, Costa Rica, Kenya, New Zeland, Panama, Portugal, romania, South Africa, USA"/>
        <s v="New Jersey, USA"/>
        <s v="Hong Kong"/>
        <s v="Italy"/>
        <s v="45 countries"/>
      </sharedItems>
    </cacheField>
    <cacheField name="conteo" numFmtId="0">
      <sharedItems containsString="0" containsBlank="1" containsNumber="1" containsInteger="1" minValue="1" maxValue="1" count="2">
        <m/>
        <n v="1"/>
      </sharedItems>
    </cacheField>
    <cacheField name="Observaciones" numFmtId="0">
      <sharedItems containsString="0" containsBlank="1" containsNumber="1" containsInteger="1" minValue="0" maxValue="9282"/>
    </cacheField>
    <cacheField name="Especies" numFmtId="0">
      <sharedItems containsString="0" containsBlank="1" containsNumber="1" containsInteger="1" minValue="0" maxValue="857"/>
    </cacheField>
    <cacheField name="Personas" numFmtId="0">
      <sharedItems containsString="0" containsBlank="1" containsNumber="1" containsInteger="1" minValue="0" maxValue="767"/>
    </cacheField>
    <cacheField name="Observaciones/" numFmtId="0">
      <sharedItems containsBlank="1"/>
    </cacheField>
    <cacheField name="Especi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3">
  <r>
    <m/>
    <x v="0"/>
    <x v="0"/>
    <m/>
    <m/>
    <m/>
    <s v="Persona"/>
    <s v="Persona"/>
  </r>
  <r>
    <s v="Fauna atropellada del Noroeste"/>
    <x v="1"/>
    <x v="1"/>
    <n v="0"/>
    <n v="0"/>
    <n v="0"/>
    <m/>
    <m/>
  </r>
  <r>
    <s v="Roadkill Prevention"/>
    <x v="2"/>
    <x v="1"/>
    <n v="0"/>
    <n v="0"/>
    <n v="0"/>
    <m/>
    <m/>
  </r>
  <r>
    <s v="Crossing Kelly"/>
    <x v="2"/>
    <x v="1"/>
    <n v="0"/>
    <n v="0"/>
    <n v="0"/>
    <m/>
    <m/>
  </r>
  <r>
    <s v="Road Ecology Study in the Ottawa Valley"/>
    <x v="3"/>
    <x v="1"/>
    <n v="0"/>
    <n v="0"/>
    <n v="0"/>
    <m/>
    <m/>
  </r>
  <r>
    <s v="Relevamiento de fauna atropellada"/>
    <x v="4"/>
    <x v="1"/>
    <n v="0"/>
    <n v="0"/>
    <n v="0"/>
    <m/>
    <m/>
  </r>
  <r>
    <s v="NJ Roadkill"/>
    <x v="3"/>
    <x v="1"/>
    <n v="0"/>
    <n v="0"/>
    <n v="0"/>
    <m/>
    <m/>
  </r>
  <r>
    <s v="Idaho Roadkill"/>
    <x v="3"/>
    <x v="1"/>
    <n v="0"/>
    <n v="0"/>
    <n v="0"/>
    <m/>
    <m/>
  </r>
  <r>
    <s v="Monitoreo participativo de fauna en rutas de misiones"/>
    <x v="5"/>
    <x v="1"/>
    <n v="2"/>
    <n v="2"/>
    <n v="1"/>
    <s v="2.0"/>
    <s v="2.0"/>
  </r>
  <r>
    <s v="Roadkill Prevention"/>
    <x v="3"/>
    <x v="1"/>
    <n v="2"/>
    <n v="1"/>
    <n v="1"/>
    <s v="2.0"/>
    <s v="1.0"/>
  </r>
  <r>
    <s v="CT Bobcat Project"/>
    <x v="3"/>
    <x v="1"/>
    <n v="7"/>
    <n v="1"/>
    <n v="5"/>
    <s v="1.4"/>
    <s v="0.2"/>
  </r>
  <r>
    <s v="Personna Boulevard Turtle Mortality Study"/>
    <x v="6"/>
    <x v="1"/>
    <n v="8"/>
    <n v="2"/>
    <n v="1"/>
    <s v="8.0"/>
    <s v="2.0"/>
  </r>
  <r>
    <s v="Mammals of Iowa"/>
    <x v="3"/>
    <x v="1"/>
    <n v="23"/>
    <n v="15"/>
    <n v="5"/>
    <s v="4.6"/>
    <s v="3.0"/>
  </r>
  <r>
    <s v="Mitigación de atropellamiento de fauna silvestre el lago de Yojoa y PN Azul Meambar"/>
    <x v="7"/>
    <x v="1"/>
    <n v="23"/>
    <n v="6"/>
    <n v="2"/>
    <s v="11.5"/>
    <s v="3.0"/>
  </r>
  <r>
    <s v="Watch for Wildlife NS - Wildlife Vehicle Collision tracking"/>
    <x v="6"/>
    <x v="1"/>
    <n v="29"/>
    <n v="17"/>
    <n v="2"/>
    <s v="14.5"/>
    <s v="8.5"/>
  </r>
  <r>
    <s v="Eastern Spotted Skunk"/>
    <x v="3"/>
    <x v="1"/>
    <n v="30"/>
    <n v="1"/>
    <n v="12"/>
    <s v="2.5"/>
    <s v="0.1"/>
  </r>
  <r>
    <s v="Atropellos de fauna en Álava"/>
    <x v="8"/>
    <x v="1"/>
    <n v="41"/>
    <n v="18"/>
    <n v="3"/>
    <s v="13.7"/>
    <s v="6.0"/>
  </r>
  <r>
    <s v="Mammals of Michigan"/>
    <x v="3"/>
    <x v="1"/>
    <n v="44"/>
    <n v="12"/>
    <n v="5"/>
    <s v="8.8"/>
    <s v="2.4"/>
  </r>
  <r>
    <s v="&quot;Vulture Culture&quot; Roadkill Observations"/>
    <x v="3"/>
    <x v="1"/>
    <n v="58"/>
    <n v="36"/>
    <n v="24"/>
    <s v="2.4"/>
    <s v="1.5"/>
  </r>
  <r>
    <s v="Mortalidad de fauna por atropello vehicular en Nayarit"/>
    <x v="1"/>
    <x v="1"/>
    <n v="73"/>
    <n v="9"/>
    <n v="2"/>
    <s v="36.5"/>
    <s v="4.5"/>
  </r>
  <r>
    <s v="DOR Yucatan Peninsula"/>
    <x v="1"/>
    <x v="1"/>
    <n v="88"/>
    <n v="24"/>
    <n v="2"/>
    <s v="44.0"/>
    <s v="12.0"/>
  </r>
  <r>
    <s v="Identificación de pasos de fauna ruta 4"/>
    <x v="9"/>
    <x v="1"/>
    <n v="120"/>
    <n v="30"/>
    <n v="4"/>
    <s v="30.0"/>
    <s v="7.5"/>
  </r>
  <r>
    <s v="Fauna Silvestre Atropellada"/>
    <x v="1"/>
    <x v="1"/>
    <n v="123"/>
    <n v="47"/>
    <n v="16"/>
    <s v="7.7"/>
    <s v="2.9"/>
  </r>
  <r>
    <s v="Golan Roadkill"/>
    <x v="10"/>
    <x v="1"/>
    <n v="171"/>
    <n v="37"/>
    <n v="31"/>
    <s v="5.5"/>
    <s v="1.2"/>
  </r>
  <r>
    <s v="Roadkill"/>
    <x v="11"/>
    <x v="1"/>
    <n v="184"/>
    <n v="92"/>
    <n v="8"/>
    <s v="23.0"/>
    <s v="11.5"/>
  </r>
  <r>
    <s v="Great Bay Terrapin Project"/>
    <x v="12"/>
    <x v="1"/>
    <n v="254"/>
    <n v="1"/>
    <n v="7"/>
    <s v="36.3"/>
    <s v="0.1"/>
  </r>
  <r>
    <s v="Hong Kong Herpetological Record"/>
    <x v="13"/>
    <x v="1"/>
    <n v="328"/>
    <n v="68"/>
    <n v="13"/>
    <s v="25.2"/>
    <s v="5.2"/>
  </r>
  <r>
    <s v="Registro de fauna atropellada en carreteras mexicanas"/>
    <x v="1"/>
    <x v="1"/>
    <n v="353"/>
    <n v="71"/>
    <n v="24"/>
    <s v="14.7"/>
    <s v="3.0"/>
  </r>
  <r>
    <s v="Delta Road Kill - Animali investiti sulle strade del Delta del Po"/>
    <x v="14"/>
    <x v="1"/>
    <n v="389"/>
    <n v="54"/>
    <n v="19"/>
    <s v="20.5"/>
    <s v="2.8"/>
  </r>
  <r>
    <s v="Vashon-Maury Roadkill"/>
    <x v="3"/>
    <x v="1"/>
    <n v="779"/>
    <n v="5"/>
    <n v="8"/>
    <s v="97.4"/>
    <s v="0.6"/>
  </r>
  <r>
    <s v="Fauna silvestre en carreteras de Costa Rica"/>
    <x v="9"/>
    <x v="1"/>
    <n v="953"/>
    <n v="92"/>
    <n v="41"/>
    <s v="23.2"/>
    <s v="2.2"/>
  </r>
  <r>
    <s v="Adventure Scientists' Wildlife Connectivity Survey"/>
    <x v="15"/>
    <x v="1"/>
    <n v="9282"/>
    <n v="857"/>
    <n v="767"/>
    <s v="12.1"/>
    <s v="1.1"/>
  </r>
  <r>
    <m/>
    <x v="0"/>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0" firstHeaderRow="1" firstDataRow="1" firstDataCol="1"/>
  <pivotFields count="8">
    <pivotField showAll="0"/>
    <pivotField axis="axisRow" showAll="0">
      <items count="17">
        <item x="15"/>
        <item x="5"/>
        <item x="11"/>
        <item x="6"/>
        <item x="9"/>
        <item x="7"/>
        <item x="13"/>
        <item x="10"/>
        <item x="14"/>
        <item x="1"/>
        <item x="2"/>
        <item x="12"/>
        <item x="8"/>
        <item x="4"/>
        <item x="3"/>
        <item x="0"/>
        <item t="default"/>
      </items>
    </pivotField>
    <pivotField dataField="1" showAll="0">
      <items count="3">
        <item x="1"/>
        <item x="0"/>
        <item t="default"/>
      </items>
    </pivotField>
    <pivotField showAll="0"/>
    <pivotField showAll="0"/>
    <pivotField showAll="0"/>
    <pivotField showAll="0"/>
    <pivotField showAll="0"/>
  </pivotFields>
  <rowFields count="1">
    <field x="1"/>
  </rowFields>
  <rowItems count="17">
    <i>
      <x/>
    </i>
    <i>
      <x v="1"/>
    </i>
    <i>
      <x v="2"/>
    </i>
    <i>
      <x v="3"/>
    </i>
    <i>
      <x v="4"/>
    </i>
    <i>
      <x v="5"/>
    </i>
    <i>
      <x v="6"/>
    </i>
    <i>
      <x v="7"/>
    </i>
    <i>
      <x v="8"/>
    </i>
    <i>
      <x v="9"/>
    </i>
    <i>
      <x v="10"/>
    </i>
    <i>
      <x v="11"/>
    </i>
    <i>
      <x v="12"/>
    </i>
    <i>
      <x v="13"/>
    </i>
    <i>
      <x v="14"/>
    </i>
    <i>
      <x v="15"/>
    </i>
    <i t="grand">
      <x/>
    </i>
  </rowItems>
  <colItems count="1">
    <i/>
  </colItems>
  <dataFields count="1">
    <dataField name="Suma de conteo" fld="2"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aturalist.org/projects/crossingkelly" TargetMode="External"/><Relationship Id="rId13" Type="http://schemas.openxmlformats.org/officeDocument/2006/relationships/hyperlink" Target="https://www.inaturalist.org/projects/vashon-maury-roadkill" TargetMode="External"/><Relationship Id="rId18" Type="http://schemas.openxmlformats.org/officeDocument/2006/relationships/hyperlink" Target="https://www.inaturalist.org/projects/hong-kong-herpetological-record" TargetMode="External"/><Relationship Id="rId26" Type="http://schemas.openxmlformats.org/officeDocument/2006/relationships/hyperlink" Target="https://www.inaturalist.org/projects/dor-yucatan-peninsula" TargetMode="External"/><Relationship Id="rId3" Type="http://schemas.openxmlformats.org/officeDocument/2006/relationships/hyperlink" Target="https://www.inaturalist.org/projects/great-bay-terrapin-project" TargetMode="External"/><Relationship Id="rId21" Type="http://schemas.openxmlformats.org/officeDocument/2006/relationships/hyperlink" Target="https://www.inaturalist.org/projects/identificacion-de-pasos-de-fauna-ruta-4" TargetMode="External"/><Relationship Id="rId7" Type="http://schemas.openxmlformats.org/officeDocument/2006/relationships/hyperlink" Target="https://www.inaturalist.org/projects/roadkill" TargetMode="External"/><Relationship Id="rId12" Type="http://schemas.openxmlformats.org/officeDocument/2006/relationships/hyperlink" Target="https://www.inaturalist.org/projects/ct-bobcat-project" TargetMode="External"/><Relationship Id="rId17" Type="http://schemas.openxmlformats.org/officeDocument/2006/relationships/hyperlink" Target="https://www.inaturalist.org/projects/mammals-of-iowa" TargetMode="External"/><Relationship Id="rId25" Type="http://schemas.openxmlformats.org/officeDocument/2006/relationships/hyperlink" Target="https://www.inaturalist.org/projects/mortalidad-de-fauna-por-atropello-vehicular-en-nayarit" TargetMode="External"/><Relationship Id="rId2" Type="http://schemas.openxmlformats.org/officeDocument/2006/relationships/hyperlink" Target="https://www.inaturalist.org/projects/road-ecology-study-in-the-ottawa-valley" TargetMode="External"/><Relationship Id="rId16" Type="http://schemas.openxmlformats.org/officeDocument/2006/relationships/hyperlink" Target="https://www.inaturalist.org/projects/mammals-of-michigan" TargetMode="External"/><Relationship Id="rId20" Type="http://schemas.openxmlformats.org/officeDocument/2006/relationships/hyperlink" Target="https://www.inaturalist.org/projects/adventure-scientists-wildlife-connectivity-survey" TargetMode="External"/><Relationship Id="rId29" Type="http://schemas.openxmlformats.org/officeDocument/2006/relationships/hyperlink" Target="https://www.inaturalist.org/projects/fauna-silvestre-atropellada" TargetMode="External"/><Relationship Id="rId1" Type="http://schemas.openxmlformats.org/officeDocument/2006/relationships/hyperlink" Target="https://www.inaturalist.org/projects/road-kill-prevention" TargetMode="External"/><Relationship Id="rId6" Type="http://schemas.openxmlformats.org/officeDocument/2006/relationships/hyperlink" Target="https://www.inaturalist.org/projects/delta-road-kill-animali-investiti-sulle-strade-del-delta-del-po" TargetMode="External"/><Relationship Id="rId11" Type="http://schemas.openxmlformats.org/officeDocument/2006/relationships/hyperlink" Target="https://www.inaturalist.org/projects/nj-roadkill" TargetMode="External"/><Relationship Id="rId24" Type="http://schemas.openxmlformats.org/officeDocument/2006/relationships/hyperlink" Target="https://www.inaturalist.org/projects/registro-de-fauna-atropellada-en-carreteras-mexicanas" TargetMode="External"/><Relationship Id="rId32" Type="http://schemas.openxmlformats.org/officeDocument/2006/relationships/printerSettings" Target="../printerSettings/printerSettings1.bin"/><Relationship Id="rId5" Type="http://schemas.openxmlformats.org/officeDocument/2006/relationships/hyperlink" Target="https://www.inaturalist.org/projects/watch-for-wildlife-ns-wildlife-vehicle-collision-tracking" TargetMode="External"/><Relationship Id="rId15" Type="http://schemas.openxmlformats.org/officeDocument/2006/relationships/hyperlink" Target="https://www.inaturalist.org/projects/vulture-culture-roadkill-observations" TargetMode="External"/><Relationship Id="rId23" Type="http://schemas.openxmlformats.org/officeDocument/2006/relationships/hyperlink" Target="https://www.inaturalist.org/projects/mitigacion-de-atropellamiento-de-fauna-silvestre-entre-el-lago-de-yojoa-y-pn-azul-meambar" TargetMode="External"/><Relationship Id="rId28" Type="http://schemas.openxmlformats.org/officeDocument/2006/relationships/hyperlink" Target="https://www.inaturalist.org/projects/relevamiento-de-fauna-atropellada" TargetMode="External"/><Relationship Id="rId10" Type="http://schemas.openxmlformats.org/officeDocument/2006/relationships/hyperlink" Target="https://www.inaturalist.org/projects/eastern-spotted-skunk" TargetMode="External"/><Relationship Id="rId19" Type="http://schemas.openxmlformats.org/officeDocument/2006/relationships/hyperlink" Target="https://www.inaturalist.org/projects/golan-roadkill" TargetMode="External"/><Relationship Id="rId31" Type="http://schemas.openxmlformats.org/officeDocument/2006/relationships/hyperlink" Target="https://www.inaturalist.org/projects/monitoreo-participativo-de-fauna-en-rutas-de-misiones" TargetMode="External"/><Relationship Id="rId4" Type="http://schemas.openxmlformats.org/officeDocument/2006/relationships/hyperlink" Target="https://www.inaturalist.org/projects/personna-boulevard-turtle-mortality-study" TargetMode="External"/><Relationship Id="rId9" Type="http://schemas.openxmlformats.org/officeDocument/2006/relationships/hyperlink" Target="https://www.inaturalist.org/projects/roadkill-prevention" TargetMode="External"/><Relationship Id="rId14" Type="http://schemas.openxmlformats.org/officeDocument/2006/relationships/hyperlink" Target="https://www.inaturalist.org/projects/idaho-roadkill" TargetMode="External"/><Relationship Id="rId22" Type="http://schemas.openxmlformats.org/officeDocument/2006/relationships/hyperlink" Target="https://www.inaturalist.org/projects/atropellos-de-fauna-en-alava" TargetMode="External"/><Relationship Id="rId27" Type="http://schemas.openxmlformats.org/officeDocument/2006/relationships/hyperlink" Target="https://www.inaturalist.org/projects/fauna-atropellada-del-noroeste" TargetMode="External"/><Relationship Id="rId30" Type="http://schemas.openxmlformats.org/officeDocument/2006/relationships/hyperlink" Target="https://www.inaturalist.org/projects/fauna-silvestre-en-carreteras-de-costa-rica"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zoomScale="90" zoomScaleNormal="90" zoomScalePageLayoutView="90" workbookViewId="0">
      <pane xSplit="2" ySplit="1" topLeftCell="C21" activePane="bottomRight" state="frozen"/>
      <selection pane="topRight" activeCell="C1" sqref="C1"/>
      <selection pane="bottomLeft" activeCell="A2" sqref="A2"/>
      <selection pane="bottomRight" activeCell="B26" sqref="B26"/>
    </sheetView>
  </sheetViews>
  <sheetFormatPr baseColWidth="10" defaultRowHeight="15" x14ac:dyDescent="0.25"/>
  <cols>
    <col min="1" max="1" width="10.85546875" style="1"/>
    <col min="2" max="2" width="29.140625" style="4" customWidth="1"/>
    <col min="3" max="6" width="20" style="4" customWidth="1"/>
    <col min="7" max="7" width="17.42578125" style="4" customWidth="1"/>
    <col min="8" max="8" width="8.42578125" style="4" bestFit="1" customWidth="1"/>
    <col min="9" max="9" width="9" style="4" bestFit="1" customWidth="1"/>
    <col min="10" max="10" width="9" style="4" customWidth="1"/>
    <col min="11" max="11" width="15.42578125" style="4" bestFit="1" customWidth="1"/>
    <col min="12" max="13" width="15.42578125" style="4" customWidth="1"/>
    <col min="14" max="14" width="156.42578125" style="4" customWidth="1"/>
  </cols>
  <sheetData>
    <row r="1" spans="1:14" ht="30" x14ac:dyDescent="0.25">
      <c r="A1" s="6"/>
      <c r="B1" s="5" t="s">
        <v>43</v>
      </c>
      <c r="C1" s="5" t="s">
        <v>31</v>
      </c>
      <c r="D1" s="5" t="s">
        <v>112</v>
      </c>
      <c r="E1" s="5" t="s">
        <v>138</v>
      </c>
      <c r="F1" s="5" t="s">
        <v>139</v>
      </c>
      <c r="G1" s="5" t="s">
        <v>33</v>
      </c>
      <c r="H1" s="5" t="s">
        <v>42</v>
      </c>
      <c r="I1" s="5" t="s">
        <v>41</v>
      </c>
      <c r="J1" s="5" t="s">
        <v>111</v>
      </c>
      <c r="K1" s="5" t="s">
        <v>35</v>
      </c>
      <c r="L1" s="5" t="s">
        <v>44</v>
      </c>
      <c r="M1" s="5" t="s">
        <v>45</v>
      </c>
      <c r="N1" s="5" t="s">
        <v>40</v>
      </c>
    </row>
    <row r="2" spans="1:14" ht="120" x14ac:dyDescent="0.25">
      <c r="A2" s="3">
        <v>1</v>
      </c>
      <c r="B2" s="2" t="s">
        <v>14</v>
      </c>
      <c r="C2" s="3" t="s">
        <v>14</v>
      </c>
      <c r="D2" s="3" t="s">
        <v>113</v>
      </c>
      <c r="E2" s="3">
        <f>6+6+6+5+4</f>
        <v>27</v>
      </c>
      <c r="F2" s="7">
        <f>E2/G2</f>
        <v>0.46551724137931033</v>
      </c>
      <c r="G2" s="3">
        <v>58</v>
      </c>
      <c r="H2" s="3">
        <v>36</v>
      </c>
      <c r="I2" s="3">
        <v>24</v>
      </c>
      <c r="J2" s="3">
        <v>2014</v>
      </c>
      <c r="K2" s="3" t="s">
        <v>36</v>
      </c>
      <c r="L2" s="3" t="s">
        <v>46</v>
      </c>
      <c r="M2" s="7">
        <f>56/3</f>
        <v>18.666666666666668</v>
      </c>
      <c r="N2" s="3" t="s">
        <v>32</v>
      </c>
    </row>
    <row r="3" spans="1:14" ht="105" x14ac:dyDescent="0.25">
      <c r="A3" s="3">
        <v>2</v>
      </c>
      <c r="B3" s="2" t="s">
        <v>19</v>
      </c>
      <c r="C3" s="3" t="s">
        <v>19</v>
      </c>
      <c r="D3" s="3" t="s">
        <v>114</v>
      </c>
      <c r="E3" s="3">
        <f>836+770+618+550+443</f>
        <v>3217</v>
      </c>
      <c r="F3" s="7">
        <f t="shared" ref="F3:F32" si="0">E3/G3</f>
        <v>0.34658478776125834</v>
      </c>
      <c r="G3" s="3">
        <v>9282</v>
      </c>
      <c r="H3" s="3">
        <v>857</v>
      </c>
      <c r="I3" s="3">
        <v>767</v>
      </c>
      <c r="J3" s="3">
        <v>2012</v>
      </c>
      <c r="K3" s="3" t="s">
        <v>36</v>
      </c>
      <c r="L3" s="3" t="s">
        <v>47</v>
      </c>
      <c r="M3" s="3">
        <f>9252/6</f>
        <v>1542</v>
      </c>
      <c r="N3" s="3" t="s">
        <v>34</v>
      </c>
    </row>
    <row r="4" spans="1:14" x14ac:dyDescent="0.25">
      <c r="A4" s="3">
        <v>3</v>
      </c>
      <c r="B4" s="2" t="s">
        <v>7</v>
      </c>
      <c r="C4" s="3" t="s">
        <v>38</v>
      </c>
      <c r="D4" s="3" t="s">
        <v>48</v>
      </c>
      <c r="E4" s="3">
        <v>0</v>
      </c>
      <c r="F4" s="7">
        <v>0</v>
      </c>
      <c r="G4" s="3">
        <v>0</v>
      </c>
      <c r="H4" s="8">
        <v>0</v>
      </c>
      <c r="I4" s="8">
        <v>0</v>
      </c>
      <c r="J4" s="8"/>
      <c r="K4" s="3" t="s">
        <v>48</v>
      </c>
      <c r="L4" s="3" t="s">
        <v>48</v>
      </c>
      <c r="M4" s="3">
        <v>0</v>
      </c>
      <c r="N4" s="8" t="s">
        <v>37</v>
      </c>
    </row>
    <row r="5" spans="1:14" ht="135" x14ac:dyDescent="0.25">
      <c r="A5" s="3">
        <v>4</v>
      </c>
      <c r="B5" s="2" t="s">
        <v>11</v>
      </c>
      <c r="C5" s="3" t="s">
        <v>11</v>
      </c>
      <c r="D5" s="3" t="s">
        <v>115</v>
      </c>
      <c r="E5" s="3">
        <f>13+7+6+4+3</f>
        <v>33</v>
      </c>
      <c r="F5" s="7">
        <f t="shared" si="0"/>
        <v>4.7142857142857144</v>
      </c>
      <c r="G5" s="3">
        <v>7</v>
      </c>
      <c r="H5" s="3">
        <v>1</v>
      </c>
      <c r="I5" s="3">
        <v>5</v>
      </c>
      <c r="J5" s="3"/>
      <c r="K5" s="3" t="s">
        <v>36</v>
      </c>
      <c r="L5" s="3" t="s">
        <v>49</v>
      </c>
      <c r="M5" s="3">
        <v>7</v>
      </c>
      <c r="N5" s="3" t="s">
        <v>39</v>
      </c>
    </row>
    <row r="6" spans="1:14" ht="225" x14ac:dyDescent="0.25">
      <c r="A6" s="3">
        <v>5</v>
      </c>
      <c r="B6" s="2" t="s">
        <v>5</v>
      </c>
      <c r="C6" s="3" t="s">
        <v>5</v>
      </c>
      <c r="D6" s="3" t="s">
        <v>116</v>
      </c>
      <c r="E6" s="3">
        <f>197+79+65+34+20</f>
        <v>395</v>
      </c>
      <c r="F6" s="7">
        <f t="shared" si="0"/>
        <v>1.0154241645244215</v>
      </c>
      <c r="G6" s="3">
        <v>389</v>
      </c>
      <c r="H6" s="3">
        <v>54</v>
      </c>
      <c r="I6" s="3">
        <v>19</v>
      </c>
      <c r="J6" s="10"/>
      <c r="K6" s="10" t="s">
        <v>36</v>
      </c>
      <c r="L6" s="3" t="s">
        <v>50</v>
      </c>
      <c r="M6" s="3">
        <f>389/2</f>
        <v>194.5</v>
      </c>
      <c r="N6" s="3" t="s">
        <v>52</v>
      </c>
    </row>
    <row r="7" spans="1:14" ht="75" x14ac:dyDescent="0.25">
      <c r="A7" s="3">
        <v>6</v>
      </c>
      <c r="B7" s="2" t="s">
        <v>9</v>
      </c>
      <c r="C7" s="3" t="s">
        <v>9</v>
      </c>
      <c r="D7" s="3" t="s">
        <v>117</v>
      </c>
      <c r="E7" s="3">
        <f>14+13+3+1+1</f>
        <v>32</v>
      </c>
      <c r="F7" s="7">
        <f t="shared" si="0"/>
        <v>1.0666666666666667</v>
      </c>
      <c r="G7" s="3">
        <v>30</v>
      </c>
      <c r="H7" s="3">
        <v>1</v>
      </c>
      <c r="I7" s="3">
        <v>12</v>
      </c>
      <c r="J7" s="3"/>
      <c r="K7" s="3" t="s">
        <v>36</v>
      </c>
      <c r="L7" s="3" t="s">
        <v>9</v>
      </c>
      <c r="M7" s="3">
        <f>30/2</f>
        <v>15</v>
      </c>
      <c r="N7" s="3" t="s">
        <v>51</v>
      </c>
    </row>
    <row r="8" spans="1:14" ht="120" x14ac:dyDescent="0.25">
      <c r="A8" s="3">
        <v>7</v>
      </c>
      <c r="B8" s="2" t="s">
        <v>18</v>
      </c>
      <c r="C8" s="3" t="s">
        <v>53</v>
      </c>
      <c r="D8" s="3" t="s">
        <v>118</v>
      </c>
      <c r="E8" s="3">
        <f>68+26+12+10+10</f>
        <v>126</v>
      </c>
      <c r="F8" s="7">
        <f t="shared" si="0"/>
        <v>0.73684210526315785</v>
      </c>
      <c r="G8" s="3">
        <v>171</v>
      </c>
      <c r="H8" s="3">
        <v>37</v>
      </c>
      <c r="I8" s="3">
        <v>31</v>
      </c>
      <c r="J8" s="3"/>
      <c r="K8" s="3" t="s">
        <v>36</v>
      </c>
      <c r="L8" s="3" t="s">
        <v>54</v>
      </c>
      <c r="M8" s="3">
        <f>171/3</f>
        <v>57</v>
      </c>
      <c r="N8" s="3" t="s">
        <v>57</v>
      </c>
    </row>
    <row r="9" spans="1:14" ht="375" x14ac:dyDescent="0.25">
      <c r="A9" s="3">
        <v>8</v>
      </c>
      <c r="B9" s="2" t="s">
        <v>2</v>
      </c>
      <c r="C9" s="3" t="s">
        <v>2</v>
      </c>
      <c r="D9" s="3" t="s">
        <v>119</v>
      </c>
      <c r="E9" s="3">
        <f>146+67+19+15+4</f>
        <v>251</v>
      </c>
      <c r="F9" s="7">
        <f t="shared" si="0"/>
        <v>0.98818897637795278</v>
      </c>
      <c r="G9" s="3">
        <v>254</v>
      </c>
      <c r="H9" s="3">
        <v>1</v>
      </c>
      <c r="I9" s="3">
        <v>7</v>
      </c>
      <c r="J9" s="3"/>
      <c r="K9" s="3" t="s">
        <v>55</v>
      </c>
      <c r="L9" s="3" t="s">
        <v>56</v>
      </c>
      <c r="M9" s="3">
        <f>254/2</f>
        <v>127</v>
      </c>
      <c r="N9" s="3" t="s">
        <v>58</v>
      </c>
    </row>
    <row r="10" spans="1:14" ht="300" x14ac:dyDescent="0.25">
      <c r="A10" s="3">
        <v>9</v>
      </c>
      <c r="B10" s="2" t="s">
        <v>17</v>
      </c>
      <c r="C10" s="3" t="s">
        <v>17</v>
      </c>
      <c r="D10" s="3" t="s">
        <v>120</v>
      </c>
      <c r="E10" s="3">
        <f>225+34+26+15+10</f>
        <v>310</v>
      </c>
      <c r="F10" s="7">
        <f t="shared" si="0"/>
        <v>0.94512195121951215</v>
      </c>
      <c r="G10" s="3">
        <v>328</v>
      </c>
      <c r="H10" s="3">
        <v>68</v>
      </c>
      <c r="I10" s="3">
        <v>13</v>
      </c>
      <c r="J10" s="3"/>
      <c r="K10" s="3" t="s">
        <v>36</v>
      </c>
      <c r="L10" s="3" t="s">
        <v>59</v>
      </c>
      <c r="M10" s="3">
        <f>328/5</f>
        <v>65.599999999999994</v>
      </c>
      <c r="N10" s="3" t="s">
        <v>60</v>
      </c>
    </row>
    <row r="11" spans="1:14" ht="72.95" customHeight="1" x14ac:dyDescent="0.25">
      <c r="A11" s="3">
        <v>10</v>
      </c>
      <c r="B11" s="2" t="s">
        <v>21</v>
      </c>
      <c r="C11" s="3" t="s">
        <v>61</v>
      </c>
      <c r="D11" s="3" t="s">
        <v>121</v>
      </c>
      <c r="E11" s="3">
        <f>39+1+1</f>
        <v>41</v>
      </c>
      <c r="F11" s="7">
        <f t="shared" si="0"/>
        <v>1</v>
      </c>
      <c r="G11" s="3">
        <v>41</v>
      </c>
      <c r="H11" s="3">
        <v>18</v>
      </c>
      <c r="I11" s="3">
        <v>3</v>
      </c>
      <c r="J11" s="3"/>
      <c r="K11" s="3" t="s">
        <v>36</v>
      </c>
      <c r="L11" s="3" t="s">
        <v>62</v>
      </c>
      <c r="M11" s="3">
        <f>41/4</f>
        <v>10.25</v>
      </c>
      <c r="N11" s="3" t="s">
        <v>63</v>
      </c>
    </row>
    <row r="12" spans="1:14" ht="135" x14ac:dyDescent="0.25">
      <c r="A12" s="3">
        <v>11</v>
      </c>
      <c r="B12" s="2" t="s">
        <v>25</v>
      </c>
      <c r="C12" s="3" t="s">
        <v>64</v>
      </c>
      <c r="D12" s="3" t="s">
        <v>122</v>
      </c>
      <c r="E12" s="3">
        <f>88+1+1+1+1</f>
        <v>92</v>
      </c>
      <c r="F12" s="7">
        <f t="shared" si="0"/>
        <v>1.0454545454545454</v>
      </c>
      <c r="G12" s="3">
        <v>88</v>
      </c>
      <c r="H12" s="3">
        <v>24</v>
      </c>
      <c r="I12" s="3">
        <v>2</v>
      </c>
      <c r="J12" s="3"/>
      <c r="K12" s="3" t="s">
        <v>36</v>
      </c>
      <c r="L12" s="3" t="s">
        <v>65</v>
      </c>
      <c r="M12" s="3">
        <v>88</v>
      </c>
      <c r="N12" s="3" t="s">
        <v>66</v>
      </c>
    </row>
    <row r="13" spans="1:14" ht="75" x14ac:dyDescent="0.25">
      <c r="A13" s="3">
        <v>12</v>
      </c>
      <c r="B13" s="2" t="s">
        <v>26</v>
      </c>
      <c r="C13" s="3" t="s">
        <v>67</v>
      </c>
      <c r="D13" s="3" t="s">
        <v>122</v>
      </c>
      <c r="E13" s="3">
        <v>0</v>
      </c>
      <c r="F13" s="7" t="e">
        <f t="shared" si="0"/>
        <v>#DIV/0!</v>
      </c>
      <c r="G13" s="3">
        <v>0</v>
      </c>
      <c r="H13" s="3">
        <v>0</v>
      </c>
      <c r="I13" s="3">
        <v>0</v>
      </c>
      <c r="J13" s="3"/>
      <c r="K13" s="3" t="s">
        <v>68</v>
      </c>
      <c r="L13" s="3" t="s">
        <v>69</v>
      </c>
      <c r="M13" s="3">
        <v>0</v>
      </c>
      <c r="N13" s="3" t="s">
        <v>70</v>
      </c>
    </row>
    <row r="14" spans="1:14" ht="84" customHeight="1" x14ac:dyDescent="0.25">
      <c r="A14" s="3">
        <v>13</v>
      </c>
      <c r="B14" s="2" t="s">
        <v>28</v>
      </c>
      <c r="C14" s="3" t="s">
        <v>72</v>
      </c>
      <c r="D14" s="3" t="s">
        <v>122</v>
      </c>
      <c r="E14" s="3">
        <f>37+31+16+13+5</f>
        <v>102</v>
      </c>
      <c r="F14" s="7">
        <f t="shared" si="0"/>
        <v>0.82926829268292679</v>
      </c>
      <c r="G14" s="3">
        <v>123</v>
      </c>
      <c r="H14" s="3">
        <v>47</v>
      </c>
      <c r="I14" s="3">
        <v>16</v>
      </c>
      <c r="J14" s="3"/>
      <c r="K14" s="3" t="s">
        <v>36</v>
      </c>
      <c r="L14" s="3" t="s">
        <v>73</v>
      </c>
      <c r="M14" s="3">
        <f>123/4</f>
        <v>30.75</v>
      </c>
      <c r="N14" s="3" t="s">
        <v>71</v>
      </c>
    </row>
    <row r="15" spans="1:14" ht="120" x14ac:dyDescent="0.25">
      <c r="A15" s="3">
        <v>14</v>
      </c>
      <c r="B15" s="2" t="s">
        <v>29</v>
      </c>
      <c r="C15" s="3" t="s">
        <v>74</v>
      </c>
      <c r="D15" s="3" t="s">
        <v>123</v>
      </c>
      <c r="E15" s="3">
        <f>320+197+96+58+48</f>
        <v>719</v>
      </c>
      <c r="F15" s="7">
        <f t="shared" si="0"/>
        <v>0.75445960125918154</v>
      </c>
      <c r="G15" s="3">
        <v>953</v>
      </c>
      <c r="H15" s="3">
        <v>92</v>
      </c>
      <c r="I15" s="3">
        <v>41</v>
      </c>
      <c r="J15" s="3"/>
      <c r="K15" s="3" t="s">
        <v>36</v>
      </c>
      <c r="L15" s="3" t="s">
        <v>75</v>
      </c>
      <c r="M15" s="3">
        <f>953/4</f>
        <v>238.25</v>
      </c>
      <c r="N15" s="3" t="s">
        <v>76</v>
      </c>
    </row>
    <row r="16" spans="1:14" ht="120" customHeight="1" x14ac:dyDescent="0.25">
      <c r="A16" s="3">
        <v>15</v>
      </c>
      <c r="B16" s="2" t="s">
        <v>20</v>
      </c>
      <c r="C16" s="3" t="s">
        <v>78</v>
      </c>
      <c r="D16" s="3" t="s">
        <v>123</v>
      </c>
      <c r="E16" s="3">
        <f>63+30+23+4</f>
        <v>120</v>
      </c>
      <c r="F16" s="7">
        <f t="shared" si="0"/>
        <v>1</v>
      </c>
      <c r="G16" s="3">
        <v>120</v>
      </c>
      <c r="H16" s="3">
        <v>30</v>
      </c>
      <c r="I16" s="3">
        <v>4</v>
      </c>
      <c r="J16" s="3"/>
      <c r="K16" s="3" t="s">
        <v>36</v>
      </c>
      <c r="L16" s="3" t="s">
        <v>79</v>
      </c>
      <c r="M16" s="3">
        <f>120/3</f>
        <v>40</v>
      </c>
      <c r="N16" s="3" t="s">
        <v>77</v>
      </c>
    </row>
    <row r="17" spans="1:14" ht="105" x14ac:dyDescent="0.25">
      <c r="A17" s="3">
        <v>16</v>
      </c>
      <c r="B17" s="2" t="s">
        <v>22</v>
      </c>
      <c r="C17" s="3" t="s">
        <v>81</v>
      </c>
      <c r="D17" s="3" t="s">
        <v>124</v>
      </c>
      <c r="E17" s="3">
        <f>22+1</f>
        <v>23</v>
      </c>
      <c r="F17" s="7">
        <f t="shared" si="0"/>
        <v>1</v>
      </c>
      <c r="G17" s="3">
        <v>23</v>
      </c>
      <c r="H17" s="3">
        <v>6</v>
      </c>
      <c r="I17" s="3">
        <v>2</v>
      </c>
      <c r="J17" s="3"/>
      <c r="K17" s="3" t="s">
        <v>36</v>
      </c>
      <c r="L17" s="3" t="s">
        <v>83</v>
      </c>
      <c r="M17" s="3">
        <f>23/2</f>
        <v>11.5</v>
      </c>
      <c r="N17" s="3" t="s">
        <v>80</v>
      </c>
    </row>
    <row r="18" spans="1:14" ht="210" x14ac:dyDescent="0.25">
      <c r="A18" s="3">
        <v>17</v>
      </c>
      <c r="B18" s="2" t="s">
        <v>30</v>
      </c>
      <c r="C18" s="3" t="s">
        <v>84</v>
      </c>
      <c r="D18" s="3" t="s">
        <v>125</v>
      </c>
      <c r="E18" s="3">
        <f>2</f>
        <v>2</v>
      </c>
      <c r="F18" s="7">
        <f t="shared" si="0"/>
        <v>1</v>
      </c>
      <c r="G18" s="3">
        <v>2</v>
      </c>
      <c r="H18" s="3">
        <v>2</v>
      </c>
      <c r="I18" s="3">
        <v>1</v>
      </c>
      <c r="J18" s="3"/>
      <c r="K18" s="3" t="s">
        <v>82</v>
      </c>
      <c r="L18" s="3" t="s">
        <v>85</v>
      </c>
      <c r="M18" s="3">
        <f>2/4</f>
        <v>0.5</v>
      </c>
      <c r="N18" s="3" t="s">
        <v>86</v>
      </c>
    </row>
    <row r="19" spans="1:14" ht="120" x14ac:dyDescent="0.25">
      <c r="A19" s="3">
        <v>18</v>
      </c>
      <c r="B19" s="2" t="s">
        <v>24</v>
      </c>
      <c r="C19" s="3" t="s">
        <v>87</v>
      </c>
      <c r="D19" s="3" t="s">
        <v>122</v>
      </c>
      <c r="E19" s="3">
        <f>97+2</f>
        <v>99</v>
      </c>
      <c r="F19" s="7">
        <f t="shared" si="0"/>
        <v>1.3561643835616439</v>
      </c>
      <c r="G19" s="3">
        <v>73</v>
      </c>
      <c r="H19" s="3">
        <v>9</v>
      </c>
      <c r="I19" s="3">
        <v>2</v>
      </c>
      <c r="J19" s="3"/>
      <c r="K19" s="3" t="s">
        <v>36</v>
      </c>
      <c r="L19" s="3" t="s">
        <v>88</v>
      </c>
      <c r="M19" s="3">
        <v>73</v>
      </c>
      <c r="N19" s="3" t="s">
        <v>89</v>
      </c>
    </row>
    <row r="20" spans="1:14" ht="165" x14ac:dyDescent="0.25">
      <c r="A20" s="3">
        <v>19</v>
      </c>
      <c r="B20" s="2" t="s">
        <v>23</v>
      </c>
      <c r="C20" s="3" t="s">
        <v>90</v>
      </c>
      <c r="D20" s="3" t="s">
        <v>122</v>
      </c>
      <c r="E20" s="3">
        <f>219+57+37+12+7</f>
        <v>332</v>
      </c>
      <c r="F20" s="7">
        <f t="shared" si="0"/>
        <v>0.94050991501416425</v>
      </c>
      <c r="G20" s="3">
        <v>353</v>
      </c>
      <c r="H20" s="3">
        <v>71</v>
      </c>
      <c r="I20" s="3">
        <v>24</v>
      </c>
      <c r="J20" s="3"/>
      <c r="K20" s="3" t="s">
        <v>36</v>
      </c>
      <c r="L20" s="3" t="s">
        <v>91</v>
      </c>
      <c r="M20" s="3">
        <f>353/5</f>
        <v>70.599999999999994</v>
      </c>
      <c r="N20" s="3" t="s">
        <v>92</v>
      </c>
    </row>
    <row r="21" spans="1:14" ht="45" x14ac:dyDescent="0.25">
      <c r="A21" s="3">
        <v>20</v>
      </c>
      <c r="B21" s="2" t="s">
        <v>27</v>
      </c>
      <c r="C21" s="3" t="s">
        <v>93</v>
      </c>
      <c r="D21" s="3" t="s">
        <v>126</v>
      </c>
      <c r="E21" s="3">
        <v>0</v>
      </c>
      <c r="F21" s="7" t="e">
        <f t="shared" si="0"/>
        <v>#DIV/0!</v>
      </c>
      <c r="G21" s="3">
        <v>0</v>
      </c>
      <c r="H21" s="3">
        <v>0</v>
      </c>
      <c r="I21" s="3">
        <v>0</v>
      </c>
      <c r="J21" s="3"/>
      <c r="K21" s="3" t="s">
        <v>68</v>
      </c>
      <c r="L21" s="3" t="s">
        <v>69</v>
      </c>
      <c r="M21" s="3">
        <v>0</v>
      </c>
      <c r="N21" s="3" t="s">
        <v>94</v>
      </c>
    </row>
    <row r="22" spans="1:14" ht="60" x14ac:dyDescent="0.25">
      <c r="A22" s="3">
        <v>21</v>
      </c>
      <c r="B22" s="2" t="s">
        <v>13</v>
      </c>
      <c r="C22" s="3" t="s">
        <v>13</v>
      </c>
      <c r="D22" s="3" t="s">
        <v>117</v>
      </c>
      <c r="E22" s="3">
        <v>0</v>
      </c>
      <c r="F22" s="7" t="e">
        <f t="shared" si="0"/>
        <v>#DIV/0!</v>
      </c>
      <c r="G22" s="3">
        <v>0</v>
      </c>
      <c r="H22" s="3">
        <v>0</v>
      </c>
      <c r="I22" s="3">
        <v>0</v>
      </c>
      <c r="J22" s="3"/>
      <c r="K22" s="3" t="s">
        <v>68</v>
      </c>
      <c r="L22" s="3" t="s">
        <v>69</v>
      </c>
      <c r="M22" s="3">
        <v>0</v>
      </c>
      <c r="N22" s="3" t="s">
        <v>95</v>
      </c>
    </row>
    <row r="23" spans="1:14" ht="108" customHeight="1" x14ac:dyDescent="0.25">
      <c r="A23" s="3">
        <v>22</v>
      </c>
      <c r="B23" s="2" t="s">
        <v>16</v>
      </c>
      <c r="C23" s="3" t="s">
        <v>16</v>
      </c>
      <c r="D23" s="3" t="s">
        <v>117</v>
      </c>
      <c r="E23" s="3">
        <f>16+16+3+2+1</f>
        <v>38</v>
      </c>
      <c r="F23" s="7">
        <f t="shared" si="0"/>
        <v>0.97435897435897434</v>
      </c>
      <c r="G23" s="3">
        <v>39</v>
      </c>
      <c r="H23" s="3">
        <v>15</v>
      </c>
      <c r="I23" s="3">
        <v>5</v>
      </c>
      <c r="J23" s="3"/>
      <c r="K23" s="3" t="s">
        <v>36</v>
      </c>
      <c r="L23" s="3" t="s">
        <v>96</v>
      </c>
      <c r="M23" s="7">
        <f>23/3</f>
        <v>7.666666666666667</v>
      </c>
      <c r="N23" s="3" t="s">
        <v>97</v>
      </c>
    </row>
    <row r="24" spans="1:14" ht="135" x14ac:dyDescent="0.25">
      <c r="A24" s="3">
        <v>23</v>
      </c>
      <c r="B24" s="2" t="s">
        <v>15</v>
      </c>
      <c r="C24" s="3" t="s">
        <v>15</v>
      </c>
      <c r="D24" s="3" t="s">
        <v>117</v>
      </c>
      <c r="E24" s="3">
        <f>35+5+2+1+1</f>
        <v>44</v>
      </c>
      <c r="F24" s="7">
        <f t="shared" si="0"/>
        <v>1</v>
      </c>
      <c r="G24" s="3">
        <v>44</v>
      </c>
      <c r="H24" s="3">
        <v>12</v>
      </c>
      <c r="I24" s="3">
        <v>5</v>
      </c>
      <c r="J24" s="3"/>
      <c r="K24" s="3" t="s">
        <v>36</v>
      </c>
      <c r="L24" s="3" t="s">
        <v>98</v>
      </c>
      <c r="M24" s="7">
        <f>44/3</f>
        <v>14.666666666666666</v>
      </c>
      <c r="N24" s="3" t="s">
        <v>99</v>
      </c>
    </row>
    <row r="25" spans="1:14" x14ac:dyDescent="0.25">
      <c r="A25" s="3">
        <v>24</v>
      </c>
      <c r="B25" s="2" t="s">
        <v>10</v>
      </c>
      <c r="C25" s="3" t="s">
        <v>10</v>
      </c>
      <c r="D25" s="3" t="s">
        <v>117</v>
      </c>
      <c r="E25" s="3">
        <v>0</v>
      </c>
      <c r="F25" s="7" t="e">
        <f t="shared" si="0"/>
        <v>#DIV/0!</v>
      </c>
      <c r="G25" s="3">
        <v>0</v>
      </c>
      <c r="H25" s="3">
        <v>0</v>
      </c>
      <c r="I25" s="3">
        <v>0</v>
      </c>
      <c r="J25" s="3"/>
      <c r="K25" s="3" t="s">
        <v>68</v>
      </c>
      <c r="L25" s="3" t="s">
        <v>48</v>
      </c>
      <c r="M25" s="3">
        <v>0</v>
      </c>
      <c r="N25" s="3" t="s">
        <v>100</v>
      </c>
    </row>
    <row r="26" spans="1:14" ht="90" x14ac:dyDescent="0.25">
      <c r="A26" s="3">
        <v>25</v>
      </c>
      <c r="B26" s="2" t="s">
        <v>3</v>
      </c>
      <c r="C26" s="3" t="s">
        <v>3</v>
      </c>
      <c r="D26" s="3" t="s">
        <v>127</v>
      </c>
      <c r="E26" s="3"/>
      <c r="F26" s="7">
        <f t="shared" si="0"/>
        <v>0</v>
      </c>
      <c r="G26" s="3">
        <v>8</v>
      </c>
      <c r="H26" s="3">
        <v>2</v>
      </c>
      <c r="I26" s="3">
        <v>1</v>
      </c>
      <c r="J26" s="3"/>
      <c r="K26" s="3" t="s">
        <v>36</v>
      </c>
      <c r="L26" s="3" t="s">
        <v>101</v>
      </c>
      <c r="M26" s="3">
        <v>8</v>
      </c>
      <c r="N26" s="3" t="s">
        <v>102</v>
      </c>
    </row>
    <row r="27" spans="1:14" ht="30" x14ac:dyDescent="0.25">
      <c r="A27" s="3">
        <v>26</v>
      </c>
      <c r="B27" s="2" t="s">
        <v>1</v>
      </c>
      <c r="C27" s="3" t="s">
        <v>1</v>
      </c>
      <c r="D27" s="3" t="s">
        <v>117</v>
      </c>
      <c r="E27" s="3"/>
      <c r="F27" s="7" t="e">
        <f t="shared" si="0"/>
        <v>#DIV/0!</v>
      </c>
      <c r="G27" s="3">
        <v>0</v>
      </c>
      <c r="H27" s="3">
        <v>0</v>
      </c>
      <c r="I27" s="3">
        <v>0</v>
      </c>
      <c r="J27" s="3"/>
      <c r="K27" s="3" t="s">
        <v>68</v>
      </c>
      <c r="L27" s="3" t="s">
        <v>48</v>
      </c>
      <c r="M27" s="3">
        <v>0</v>
      </c>
      <c r="N27" s="3" t="s">
        <v>103</v>
      </c>
    </row>
    <row r="28" spans="1:14" x14ac:dyDescent="0.25">
      <c r="A28" s="3">
        <v>27</v>
      </c>
      <c r="B28" s="2" t="s">
        <v>0</v>
      </c>
      <c r="C28" s="3" t="s">
        <v>8</v>
      </c>
      <c r="D28" s="3" t="s">
        <v>48</v>
      </c>
      <c r="E28" s="3"/>
      <c r="F28" s="7" t="e">
        <f t="shared" si="0"/>
        <v>#DIV/0!</v>
      </c>
      <c r="G28" s="3">
        <v>0</v>
      </c>
      <c r="H28" s="3">
        <v>0</v>
      </c>
      <c r="I28" s="3">
        <v>0</v>
      </c>
      <c r="J28" s="3"/>
      <c r="K28" s="3" t="s">
        <v>68</v>
      </c>
      <c r="L28" s="3" t="s">
        <v>48</v>
      </c>
      <c r="M28" s="3">
        <v>0</v>
      </c>
      <c r="N28" s="3" t="s">
        <v>104</v>
      </c>
    </row>
    <row r="29" spans="1:14" ht="120" x14ac:dyDescent="0.25">
      <c r="A29" s="3">
        <v>28</v>
      </c>
      <c r="B29" s="2" t="s">
        <v>6</v>
      </c>
      <c r="C29" s="3" t="s">
        <v>6</v>
      </c>
      <c r="D29" s="3" t="s">
        <v>128</v>
      </c>
      <c r="E29" s="3"/>
      <c r="F29" s="7">
        <f t="shared" si="0"/>
        <v>0</v>
      </c>
      <c r="G29" s="3">
        <v>184</v>
      </c>
      <c r="H29" s="3">
        <v>92</v>
      </c>
      <c r="I29" s="3">
        <v>8</v>
      </c>
      <c r="J29" s="3"/>
      <c r="K29" s="3" t="s">
        <v>36</v>
      </c>
      <c r="L29" s="3" t="s">
        <v>129</v>
      </c>
      <c r="M29" s="3">
        <f>184/5</f>
        <v>36.799999999999997</v>
      </c>
      <c r="N29" s="3" t="s">
        <v>105</v>
      </c>
    </row>
    <row r="30" spans="1:14" x14ac:dyDescent="0.25">
      <c r="A30" s="3">
        <v>29</v>
      </c>
      <c r="B30" s="2" t="s">
        <v>8</v>
      </c>
      <c r="C30" s="3" t="s">
        <v>8</v>
      </c>
      <c r="D30" s="3" t="s">
        <v>117</v>
      </c>
      <c r="E30" s="3"/>
      <c r="F30" s="7">
        <f t="shared" si="0"/>
        <v>0</v>
      </c>
      <c r="G30" s="3">
        <v>2</v>
      </c>
      <c r="H30" s="3">
        <v>1</v>
      </c>
      <c r="I30" s="3">
        <v>1</v>
      </c>
      <c r="J30" s="3"/>
      <c r="K30" s="3" t="s">
        <v>36</v>
      </c>
      <c r="L30" s="3" t="s">
        <v>106</v>
      </c>
      <c r="M30" s="3">
        <f>2/2</f>
        <v>1</v>
      </c>
      <c r="N30" s="3" t="s">
        <v>89</v>
      </c>
    </row>
    <row r="31" spans="1:14" ht="135" x14ac:dyDescent="0.25">
      <c r="A31" s="3">
        <v>30</v>
      </c>
      <c r="B31" s="2" t="s">
        <v>12</v>
      </c>
      <c r="C31" s="3" t="s">
        <v>12</v>
      </c>
      <c r="D31" s="3" t="s">
        <v>117</v>
      </c>
      <c r="E31" s="3"/>
      <c r="F31" s="7">
        <f t="shared" si="0"/>
        <v>0</v>
      </c>
      <c r="G31" s="3">
        <v>779</v>
      </c>
      <c r="H31" s="3">
        <v>5</v>
      </c>
      <c r="I31" s="3">
        <v>8</v>
      </c>
      <c r="J31" s="3"/>
      <c r="K31" s="3" t="s">
        <v>36</v>
      </c>
      <c r="L31" s="3" t="s">
        <v>107</v>
      </c>
      <c r="M31" s="7">
        <f>779/3</f>
        <v>259.66666666666669</v>
      </c>
      <c r="N31" s="3" t="s">
        <v>108</v>
      </c>
    </row>
    <row r="32" spans="1:14" ht="330" x14ac:dyDescent="0.25">
      <c r="A32" s="3">
        <v>31</v>
      </c>
      <c r="B32" s="2" t="s">
        <v>4</v>
      </c>
      <c r="C32" s="3" t="s">
        <v>4</v>
      </c>
      <c r="D32" s="3" t="s">
        <v>127</v>
      </c>
      <c r="E32" s="3"/>
      <c r="F32" s="7">
        <f t="shared" si="0"/>
        <v>0</v>
      </c>
      <c r="G32" s="3">
        <v>29</v>
      </c>
      <c r="H32" s="3">
        <v>17</v>
      </c>
      <c r="I32" s="3">
        <v>2</v>
      </c>
      <c r="J32" s="3"/>
      <c r="K32" s="3" t="s">
        <v>36</v>
      </c>
      <c r="L32" s="3" t="s">
        <v>109</v>
      </c>
      <c r="M32" s="9">
        <f>29/3</f>
        <v>9.6666666666666661</v>
      </c>
      <c r="N32" s="3" t="s">
        <v>110</v>
      </c>
    </row>
    <row r="33" spans="7:9" x14ac:dyDescent="0.25">
      <c r="G33" s="4">
        <f>AVERAGE(G2:G32)</f>
        <v>431.61290322580646</v>
      </c>
      <c r="H33" s="4">
        <f>AVERAGE(H2:H32)</f>
        <v>48.322580645161288</v>
      </c>
      <c r="I33" s="4">
        <f>AVERAGE(I2:I32)</f>
        <v>32.354838709677416</v>
      </c>
    </row>
  </sheetData>
  <autoFilter ref="A1:N33">
    <sortState ref="A2:K33">
      <sortCondition ref="A1:A33"/>
    </sortState>
  </autoFilter>
  <hyperlinks>
    <hyperlink ref="B28" r:id="rId1" display="https://www.inaturalist.org/projects/road-kill-prevention"/>
    <hyperlink ref="B27" r:id="rId2" display="https://www.inaturalist.org/projects/road-ecology-study-in-the-ottawa-valley"/>
    <hyperlink ref="B9" r:id="rId3" display="https://www.inaturalist.org/projects/great-bay-terrapin-project"/>
    <hyperlink ref="B26" r:id="rId4" display="https://www.inaturalist.org/projects/personna-boulevard-turtle-mortality-study"/>
    <hyperlink ref="B32" r:id="rId5" display="https://www.inaturalist.org/projects/watch-for-wildlife-ns-wildlife-vehicle-collision-tracking"/>
    <hyperlink ref="B6" r:id="rId6" display="https://www.inaturalist.org/projects/delta-road-kill-animali-investiti-sulle-strade-del-delta-del-po"/>
    <hyperlink ref="B29" r:id="rId7" display="https://www.inaturalist.org/projects/roadkill"/>
    <hyperlink ref="B4" r:id="rId8" display="https://www.inaturalist.org/projects/crossingkelly"/>
    <hyperlink ref="B30" r:id="rId9" display="https://www.inaturalist.org/projects/roadkill-prevention"/>
    <hyperlink ref="B7" r:id="rId10" display="https://www.inaturalist.org/projects/eastern-spotted-skunk"/>
    <hyperlink ref="B25" r:id="rId11" display="https://www.inaturalist.org/projects/nj-roadkill"/>
    <hyperlink ref="B5" r:id="rId12" display="https://www.inaturalist.org/projects/ct-bobcat-project"/>
    <hyperlink ref="B31" r:id="rId13" display="https://www.inaturalist.org/projects/vashon-maury-roadkill"/>
    <hyperlink ref="B22" r:id="rId14" display="https://www.inaturalist.org/projects/idaho-roadkill"/>
    <hyperlink ref="B2" r:id="rId15" display="https://www.inaturalist.org/projects/vulture-culture-roadkill-observations"/>
    <hyperlink ref="B24" r:id="rId16" display="https://www.inaturalist.org/projects/mammals-of-michigan"/>
    <hyperlink ref="B23" r:id="rId17" display="https://www.inaturalist.org/projects/mammals-of-iowa"/>
    <hyperlink ref="B10" r:id="rId18" display="https://www.inaturalist.org/projects/hong-kong-herpetological-record"/>
    <hyperlink ref="B8" r:id="rId19" display="https://www.inaturalist.org/projects/golan-roadkill"/>
    <hyperlink ref="B3" r:id="rId20" display="https://www.inaturalist.org/projects/adventure-scientists-wildlife-connectivity-survey"/>
    <hyperlink ref="B16" r:id="rId21"/>
    <hyperlink ref="B11" r:id="rId22"/>
    <hyperlink ref="B17" r:id="rId23"/>
    <hyperlink ref="B20" r:id="rId24"/>
    <hyperlink ref="B19" r:id="rId25"/>
    <hyperlink ref="B12" r:id="rId26"/>
    <hyperlink ref="B13" r:id="rId27"/>
    <hyperlink ref="B21" r:id="rId28"/>
    <hyperlink ref="B14" r:id="rId29"/>
    <hyperlink ref="B15" r:id="rId30"/>
    <hyperlink ref="B18" r:id="rId31"/>
  </hyperlinks>
  <pageMargins left="0.7" right="0.7" top="0.75" bottom="0.75" header="0.3" footer="0.3"/>
  <pageSetup orientation="portrait" horizontalDpi="0" verticalDpi="0"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0"/>
  <sheetViews>
    <sheetView workbookViewId="0">
      <selection activeCell="A3" sqref="A3"/>
    </sheetView>
  </sheetViews>
  <sheetFormatPr baseColWidth="10" defaultRowHeight="15" x14ac:dyDescent="0.25"/>
  <cols>
    <col min="1" max="1" width="84.7109375" customWidth="1"/>
    <col min="2" max="2" width="15.140625" customWidth="1"/>
  </cols>
  <sheetData>
    <row r="3" spans="1:2" x14ac:dyDescent="0.25">
      <c r="A3" s="25" t="s">
        <v>134</v>
      </c>
      <c r="B3" t="s">
        <v>137</v>
      </c>
    </row>
    <row r="4" spans="1:2" x14ac:dyDescent="0.25">
      <c r="A4" s="26" t="s">
        <v>114</v>
      </c>
      <c r="B4" s="27">
        <v>1</v>
      </c>
    </row>
    <row r="5" spans="1:2" x14ac:dyDescent="0.25">
      <c r="A5" s="26" t="s">
        <v>125</v>
      </c>
      <c r="B5" s="27">
        <v>1</v>
      </c>
    </row>
    <row r="6" spans="1:2" x14ac:dyDescent="0.25">
      <c r="A6" s="26" t="s">
        <v>128</v>
      </c>
      <c r="B6" s="27">
        <v>1</v>
      </c>
    </row>
    <row r="7" spans="1:2" x14ac:dyDescent="0.25">
      <c r="A7" s="26" t="s">
        <v>127</v>
      </c>
      <c r="B7" s="27">
        <v>2</v>
      </c>
    </row>
    <row r="8" spans="1:2" x14ac:dyDescent="0.25">
      <c r="A8" s="26" t="s">
        <v>123</v>
      </c>
      <c r="B8" s="27">
        <v>2</v>
      </c>
    </row>
    <row r="9" spans="1:2" x14ac:dyDescent="0.25">
      <c r="A9" s="26" t="s">
        <v>124</v>
      </c>
      <c r="B9" s="27">
        <v>1</v>
      </c>
    </row>
    <row r="10" spans="1:2" x14ac:dyDescent="0.25">
      <c r="A10" s="26" t="s">
        <v>120</v>
      </c>
      <c r="B10" s="27">
        <v>1</v>
      </c>
    </row>
    <row r="11" spans="1:2" x14ac:dyDescent="0.25">
      <c r="A11" s="26" t="s">
        <v>118</v>
      </c>
      <c r="B11" s="27">
        <v>1</v>
      </c>
    </row>
    <row r="12" spans="1:2" x14ac:dyDescent="0.25">
      <c r="A12" s="26" t="s">
        <v>116</v>
      </c>
      <c r="B12" s="27">
        <v>1</v>
      </c>
    </row>
    <row r="13" spans="1:2" x14ac:dyDescent="0.25">
      <c r="A13" s="26" t="s">
        <v>122</v>
      </c>
      <c r="B13" s="27">
        <v>5</v>
      </c>
    </row>
    <row r="14" spans="1:2" x14ac:dyDescent="0.25">
      <c r="A14" s="26" t="s">
        <v>48</v>
      </c>
      <c r="B14" s="27">
        <v>2</v>
      </c>
    </row>
    <row r="15" spans="1:2" x14ac:dyDescent="0.25">
      <c r="A15" s="26" t="s">
        <v>119</v>
      </c>
      <c r="B15" s="27">
        <v>1</v>
      </c>
    </row>
    <row r="16" spans="1:2" x14ac:dyDescent="0.25">
      <c r="A16" s="26" t="s">
        <v>121</v>
      </c>
      <c r="B16" s="27">
        <v>1</v>
      </c>
    </row>
    <row r="17" spans="1:2" x14ac:dyDescent="0.25">
      <c r="A17" s="26" t="s">
        <v>126</v>
      </c>
      <c r="B17" s="27">
        <v>1</v>
      </c>
    </row>
    <row r="18" spans="1:2" x14ac:dyDescent="0.25">
      <c r="A18" s="26" t="s">
        <v>117</v>
      </c>
      <c r="B18" s="27">
        <v>10</v>
      </c>
    </row>
    <row r="19" spans="1:2" x14ac:dyDescent="0.25">
      <c r="A19" s="26" t="s">
        <v>135</v>
      </c>
      <c r="B19" s="27"/>
    </row>
    <row r="20" spans="1:2" x14ac:dyDescent="0.25">
      <c r="A20" s="26" t="s">
        <v>136</v>
      </c>
      <c r="B20" s="27">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16" workbookViewId="0">
      <pane ySplit="2" topLeftCell="A3" activePane="bottomLeft" state="frozen"/>
      <selection pane="bottomLeft" activeCell="J1" sqref="J1"/>
    </sheetView>
  </sheetViews>
  <sheetFormatPr baseColWidth="10" defaultRowHeight="15" x14ac:dyDescent="0.25"/>
  <sheetData>
    <row r="1" spans="1:9" ht="30" x14ac:dyDescent="0.25">
      <c r="A1" s="33"/>
      <c r="B1" s="31" t="s">
        <v>31</v>
      </c>
      <c r="C1" s="31" t="s">
        <v>112</v>
      </c>
      <c r="D1" s="31" t="s">
        <v>133</v>
      </c>
      <c r="E1" s="31" t="s">
        <v>33</v>
      </c>
      <c r="F1" s="31" t="s">
        <v>42</v>
      </c>
      <c r="G1" s="31" t="s">
        <v>41</v>
      </c>
      <c r="H1" s="11" t="s">
        <v>130</v>
      </c>
      <c r="I1" s="11" t="s">
        <v>132</v>
      </c>
    </row>
    <row r="2" spans="1:9" ht="15.75" thickBot="1" x14ac:dyDescent="0.3">
      <c r="A2" s="34"/>
      <c r="B2" s="32"/>
      <c r="C2" s="32"/>
      <c r="D2" s="32"/>
      <c r="E2" s="32"/>
      <c r="F2" s="32"/>
      <c r="G2" s="32"/>
      <c r="H2" s="12" t="s">
        <v>131</v>
      </c>
      <c r="I2" s="12" t="s">
        <v>131</v>
      </c>
    </row>
    <row r="3" spans="1:9" ht="45.75" thickBot="1" x14ac:dyDescent="0.3">
      <c r="A3" s="13">
        <v>6</v>
      </c>
      <c r="B3" s="14" t="s">
        <v>9</v>
      </c>
      <c r="C3" s="14" t="s">
        <v>117</v>
      </c>
      <c r="D3" s="20">
        <v>1</v>
      </c>
      <c r="E3" s="14">
        <v>30</v>
      </c>
      <c r="F3" s="14">
        <v>1</v>
      </c>
      <c r="G3" s="14">
        <v>12</v>
      </c>
      <c r="H3" s="15">
        <v>2.5</v>
      </c>
      <c r="I3" s="15">
        <v>0.1</v>
      </c>
    </row>
    <row r="4" spans="1:9" ht="45.75" thickBot="1" x14ac:dyDescent="0.3">
      <c r="A4" s="22">
        <v>8</v>
      </c>
      <c r="B4" s="23" t="s">
        <v>2</v>
      </c>
      <c r="C4" s="23" t="s">
        <v>119</v>
      </c>
      <c r="D4" s="20">
        <v>1</v>
      </c>
      <c r="E4" s="23">
        <v>254</v>
      </c>
      <c r="F4" s="23">
        <v>1</v>
      </c>
      <c r="G4" s="23">
        <v>7</v>
      </c>
      <c r="H4" s="24">
        <v>36.299999999999997</v>
      </c>
      <c r="I4" s="24">
        <v>0.1</v>
      </c>
    </row>
    <row r="5" spans="1:9" ht="30.75" thickBot="1" x14ac:dyDescent="0.3">
      <c r="A5" s="13">
        <v>4</v>
      </c>
      <c r="B5" s="14" t="s">
        <v>11</v>
      </c>
      <c r="C5" s="14" t="s">
        <v>117</v>
      </c>
      <c r="D5" s="20">
        <v>1</v>
      </c>
      <c r="E5" s="14">
        <v>7</v>
      </c>
      <c r="F5" s="14">
        <v>1</v>
      </c>
      <c r="G5" s="14">
        <v>5</v>
      </c>
      <c r="H5" s="15">
        <v>1.4</v>
      </c>
      <c r="I5" s="15">
        <v>0.2</v>
      </c>
    </row>
    <row r="6" spans="1:9" ht="45.75" thickBot="1" x14ac:dyDescent="0.3">
      <c r="A6" s="13">
        <v>30</v>
      </c>
      <c r="B6" s="14" t="s">
        <v>12</v>
      </c>
      <c r="C6" s="14" t="s">
        <v>117</v>
      </c>
      <c r="D6" s="20">
        <v>1</v>
      </c>
      <c r="E6" s="14">
        <v>779</v>
      </c>
      <c r="F6" s="14">
        <v>5</v>
      </c>
      <c r="G6" s="14">
        <v>8</v>
      </c>
      <c r="H6" s="15">
        <v>97.4</v>
      </c>
      <c r="I6" s="15">
        <v>0.6</v>
      </c>
    </row>
    <row r="7" spans="1:9" ht="30.75" thickBot="1" x14ac:dyDescent="0.3">
      <c r="A7" s="22">
        <v>29</v>
      </c>
      <c r="B7" s="23" t="s">
        <v>8</v>
      </c>
      <c r="C7" s="23" t="s">
        <v>117</v>
      </c>
      <c r="D7" s="20">
        <v>1</v>
      </c>
      <c r="E7" s="23">
        <v>2</v>
      </c>
      <c r="F7" s="23">
        <v>1</v>
      </c>
      <c r="G7" s="23">
        <v>1</v>
      </c>
      <c r="H7" s="24">
        <v>2</v>
      </c>
      <c r="I7" s="24">
        <v>1</v>
      </c>
    </row>
    <row r="8" spans="1:9" ht="75.75" thickBot="1" x14ac:dyDescent="0.3">
      <c r="A8" s="16">
        <v>2</v>
      </c>
      <c r="B8" s="17" t="s">
        <v>19</v>
      </c>
      <c r="C8" s="17" t="s">
        <v>114</v>
      </c>
      <c r="D8" s="20">
        <v>1</v>
      </c>
      <c r="E8" s="17">
        <v>9282</v>
      </c>
      <c r="F8" s="17">
        <v>857</v>
      </c>
      <c r="G8" s="17">
        <v>767</v>
      </c>
      <c r="H8" s="18">
        <v>12.1</v>
      </c>
      <c r="I8" s="18">
        <v>1.1000000000000001</v>
      </c>
    </row>
    <row r="9" spans="1:9" ht="30.75" thickBot="1" x14ac:dyDescent="0.3">
      <c r="A9" s="13">
        <v>7</v>
      </c>
      <c r="B9" s="14" t="s">
        <v>53</v>
      </c>
      <c r="C9" s="14" t="s">
        <v>118</v>
      </c>
      <c r="D9" s="20">
        <v>1</v>
      </c>
      <c r="E9" s="14">
        <v>171</v>
      </c>
      <c r="F9" s="14">
        <v>37</v>
      </c>
      <c r="G9" s="14">
        <v>31</v>
      </c>
      <c r="H9" s="15">
        <v>5.5</v>
      </c>
      <c r="I9" s="15">
        <v>1.2</v>
      </c>
    </row>
    <row r="10" spans="1:9" ht="75.75" thickBot="1" x14ac:dyDescent="0.3">
      <c r="A10" s="13">
        <v>1</v>
      </c>
      <c r="B10" s="14" t="s">
        <v>14</v>
      </c>
      <c r="C10" s="14" t="s">
        <v>117</v>
      </c>
      <c r="D10" s="20">
        <v>1</v>
      </c>
      <c r="E10" s="14">
        <v>58</v>
      </c>
      <c r="F10" s="14">
        <v>36</v>
      </c>
      <c r="G10" s="14">
        <v>24</v>
      </c>
      <c r="H10" s="15">
        <v>2.4</v>
      </c>
      <c r="I10" s="15">
        <v>1.5</v>
      </c>
    </row>
    <row r="11" spans="1:9" ht="75.75" thickBot="1" x14ac:dyDescent="0.3">
      <c r="A11" s="22">
        <v>17</v>
      </c>
      <c r="B11" s="23" t="s">
        <v>84</v>
      </c>
      <c r="C11" s="23" t="s">
        <v>125</v>
      </c>
      <c r="D11" s="20">
        <v>1</v>
      </c>
      <c r="E11" s="23">
        <v>2</v>
      </c>
      <c r="F11" s="23">
        <v>2</v>
      </c>
      <c r="G11" s="23">
        <v>1</v>
      </c>
      <c r="H11" s="24">
        <v>2</v>
      </c>
      <c r="I11" s="24">
        <v>2</v>
      </c>
    </row>
    <row r="12" spans="1:9" ht="75.75" thickBot="1" x14ac:dyDescent="0.3">
      <c r="A12" s="22">
        <v>25</v>
      </c>
      <c r="B12" s="23" t="s">
        <v>3</v>
      </c>
      <c r="C12" s="23" t="s">
        <v>127</v>
      </c>
      <c r="D12" s="20">
        <v>1</v>
      </c>
      <c r="E12" s="23">
        <v>8</v>
      </c>
      <c r="F12" s="23">
        <v>2</v>
      </c>
      <c r="G12" s="23">
        <v>1</v>
      </c>
      <c r="H12" s="24">
        <v>8</v>
      </c>
      <c r="I12" s="24">
        <v>2</v>
      </c>
    </row>
    <row r="13" spans="1:9" ht="75.75" thickBot="1" x14ac:dyDescent="0.3">
      <c r="A13" s="13">
        <v>14</v>
      </c>
      <c r="B13" s="14" t="s">
        <v>74</v>
      </c>
      <c r="C13" s="14" t="s">
        <v>123</v>
      </c>
      <c r="D13" s="20">
        <v>1</v>
      </c>
      <c r="E13" s="14">
        <v>953</v>
      </c>
      <c r="F13" s="14">
        <v>92</v>
      </c>
      <c r="G13" s="14">
        <v>41</v>
      </c>
      <c r="H13" s="15">
        <v>23.2</v>
      </c>
      <c r="I13" s="15">
        <v>2.2000000000000002</v>
      </c>
    </row>
    <row r="14" spans="1:9" ht="30.75" thickBot="1" x14ac:dyDescent="0.3">
      <c r="A14" s="13">
        <v>23</v>
      </c>
      <c r="B14" s="14" t="s">
        <v>15</v>
      </c>
      <c r="C14" s="14" t="s">
        <v>117</v>
      </c>
      <c r="D14" s="20">
        <v>1</v>
      </c>
      <c r="E14" s="14">
        <v>44</v>
      </c>
      <c r="F14" s="14">
        <v>12</v>
      </c>
      <c r="G14" s="14">
        <v>5</v>
      </c>
      <c r="H14" s="15">
        <v>8.8000000000000007</v>
      </c>
      <c r="I14" s="15">
        <v>2.4</v>
      </c>
    </row>
    <row r="15" spans="1:9" ht="105.75" thickBot="1" x14ac:dyDescent="0.3">
      <c r="A15" s="13">
        <v>5</v>
      </c>
      <c r="B15" s="14" t="s">
        <v>5</v>
      </c>
      <c r="C15" s="14" t="s">
        <v>116</v>
      </c>
      <c r="D15" s="20">
        <v>1</v>
      </c>
      <c r="E15" s="14">
        <v>389</v>
      </c>
      <c r="F15" s="14">
        <v>54</v>
      </c>
      <c r="G15" s="14">
        <v>19</v>
      </c>
      <c r="H15" s="15">
        <v>20.5</v>
      </c>
      <c r="I15" s="15">
        <v>2.8</v>
      </c>
    </row>
    <row r="16" spans="1:9" ht="45.75" thickBot="1" x14ac:dyDescent="0.3">
      <c r="A16" s="13">
        <v>13</v>
      </c>
      <c r="B16" s="14" t="s">
        <v>72</v>
      </c>
      <c r="C16" s="14" t="s">
        <v>122</v>
      </c>
      <c r="D16" s="20">
        <v>1</v>
      </c>
      <c r="E16" s="14">
        <v>123</v>
      </c>
      <c r="F16" s="14">
        <v>47</v>
      </c>
      <c r="G16" s="14">
        <v>16</v>
      </c>
      <c r="H16" s="15">
        <v>7.7</v>
      </c>
      <c r="I16" s="15">
        <v>2.9</v>
      </c>
    </row>
    <row r="17" spans="1:9" ht="30.75" thickBot="1" x14ac:dyDescent="0.3">
      <c r="A17" s="13">
        <v>22</v>
      </c>
      <c r="B17" s="14" t="s">
        <v>16</v>
      </c>
      <c r="C17" s="14" t="s">
        <v>117</v>
      </c>
      <c r="D17" s="20">
        <v>1</v>
      </c>
      <c r="E17" s="14">
        <v>23</v>
      </c>
      <c r="F17" s="14">
        <v>15</v>
      </c>
      <c r="G17" s="14">
        <v>5</v>
      </c>
      <c r="H17" s="15">
        <v>4.5999999999999996</v>
      </c>
      <c r="I17" s="15">
        <v>3</v>
      </c>
    </row>
    <row r="18" spans="1:9" ht="150.75" thickBot="1" x14ac:dyDescent="0.3">
      <c r="A18" s="22">
        <v>16</v>
      </c>
      <c r="B18" s="23" t="s">
        <v>81</v>
      </c>
      <c r="C18" s="23" t="s">
        <v>124</v>
      </c>
      <c r="D18" s="20">
        <v>1</v>
      </c>
      <c r="E18" s="23">
        <v>23</v>
      </c>
      <c r="F18" s="23">
        <v>6</v>
      </c>
      <c r="G18" s="23">
        <v>2</v>
      </c>
      <c r="H18" s="24">
        <v>11.5</v>
      </c>
      <c r="I18" s="24">
        <v>3</v>
      </c>
    </row>
    <row r="19" spans="1:9" ht="90.75" thickBot="1" x14ac:dyDescent="0.3">
      <c r="A19" s="13">
        <v>19</v>
      </c>
      <c r="B19" s="14" t="s">
        <v>90</v>
      </c>
      <c r="C19" s="14" t="s">
        <v>122</v>
      </c>
      <c r="D19" s="20">
        <v>1</v>
      </c>
      <c r="E19" s="14">
        <v>353</v>
      </c>
      <c r="F19" s="14">
        <v>71</v>
      </c>
      <c r="G19" s="14">
        <v>24</v>
      </c>
      <c r="H19" s="15">
        <v>14.7</v>
      </c>
      <c r="I19" s="15">
        <v>3</v>
      </c>
    </row>
    <row r="20" spans="1:9" ht="15.75" thickBot="1" x14ac:dyDescent="0.3">
      <c r="A20" s="28"/>
      <c r="B20" s="30"/>
      <c r="C20" s="30"/>
      <c r="D20" s="30"/>
      <c r="E20" s="30">
        <f>AVERAGE(E1:E19)</f>
        <v>735.35294117647061</v>
      </c>
      <c r="F20" s="30">
        <f>AVERAGE(F1:F19)</f>
        <v>72.941176470588232</v>
      </c>
      <c r="G20" s="30">
        <f>AVERAGE(G1:G19)</f>
        <v>57</v>
      </c>
      <c r="H20" s="30">
        <f>AVERAGE(H1:H19)</f>
        <v>15.329411764705881</v>
      </c>
      <c r="I20" s="30">
        <f>AVERAGE(I1:I19)</f>
        <v>1.7117647058823529</v>
      </c>
    </row>
    <row r="21" spans="1:9" ht="90.75" thickBot="1" x14ac:dyDescent="0.3">
      <c r="A21" s="13">
        <v>18</v>
      </c>
      <c r="B21" s="14" t="s">
        <v>87</v>
      </c>
      <c r="C21" s="14" t="s">
        <v>122</v>
      </c>
      <c r="D21" s="20">
        <v>1</v>
      </c>
      <c r="E21" s="14">
        <v>73</v>
      </c>
      <c r="F21" s="14">
        <v>9</v>
      </c>
      <c r="G21" s="14">
        <v>2</v>
      </c>
      <c r="H21" s="15">
        <v>36.5</v>
      </c>
      <c r="I21" s="15">
        <v>4.5</v>
      </c>
    </row>
    <row r="22" spans="1:9" ht="45.75" thickBot="1" x14ac:dyDescent="0.3">
      <c r="A22" s="13">
        <v>9</v>
      </c>
      <c r="B22" s="14" t="s">
        <v>17</v>
      </c>
      <c r="C22" s="14" t="s">
        <v>120</v>
      </c>
      <c r="D22" s="20">
        <v>1</v>
      </c>
      <c r="E22" s="14">
        <v>328</v>
      </c>
      <c r="F22" s="14">
        <v>68</v>
      </c>
      <c r="G22" s="14">
        <v>13</v>
      </c>
      <c r="H22" s="15">
        <v>25.2</v>
      </c>
      <c r="I22" s="15">
        <v>5.2</v>
      </c>
    </row>
    <row r="23" spans="1:9" ht="45.75" thickBot="1" x14ac:dyDescent="0.3">
      <c r="A23" s="13">
        <v>10</v>
      </c>
      <c r="B23" s="14" t="s">
        <v>61</v>
      </c>
      <c r="C23" s="14" t="s">
        <v>121</v>
      </c>
      <c r="D23" s="20">
        <v>1</v>
      </c>
      <c r="E23" s="14">
        <v>41</v>
      </c>
      <c r="F23" s="14">
        <v>18</v>
      </c>
      <c r="G23" s="14">
        <v>3</v>
      </c>
      <c r="H23" s="15">
        <v>13.7</v>
      </c>
      <c r="I23" s="15">
        <v>6</v>
      </c>
    </row>
    <row r="24" spans="1:9" ht="60.75" thickBot="1" x14ac:dyDescent="0.3">
      <c r="A24" s="13">
        <v>15</v>
      </c>
      <c r="B24" s="14" t="s">
        <v>78</v>
      </c>
      <c r="C24" s="14" t="s">
        <v>123</v>
      </c>
      <c r="D24" s="20">
        <v>1</v>
      </c>
      <c r="E24" s="14">
        <v>120</v>
      </c>
      <c r="F24" s="14">
        <v>30</v>
      </c>
      <c r="G24" s="14">
        <v>4</v>
      </c>
      <c r="H24" s="15">
        <v>30</v>
      </c>
      <c r="I24" s="15">
        <v>7.5</v>
      </c>
    </row>
    <row r="25" spans="1:9" ht="90.75" thickBot="1" x14ac:dyDescent="0.3">
      <c r="A25" s="13">
        <v>31</v>
      </c>
      <c r="B25" s="14" t="s">
        <v>4</v>
      </c>
      <c r="C25" s="14" t="s">
        <v>127</v>
      </c>
      <c r="D25" s="20">
        <v>1</v>
      </c>
      <c r="E25" s="14">
        <v>29</v>
      </c>
      <c r="F25" s="14">
        <v>17</v>
      </c>
      <c r="G25" s="14">
        <v>2</v>
      </c>
      <c r="H25" s="15">
        <v>14.5</v>
      </c>
      <c r="I25" s="15">
        <v>8.5</v>
      </c>
    </row>
    <row r="26" spans="1:9" ht="165.75" thickBot="1" x14ac:dyDescent="0.3">
      <c r="A26" s="16">
        <v>28</v>
      </c>
      <c r="B26" s="17" t="s">
        <v>6</v>
      </c>
      <c r="C26" s="17" t="s">
        <v>128</v>
      </c>
      <c r="D26" s="20">
        <v>1</v>
      </c>
      <c r="E26" s="17">
        <v>184</v>
      </c>
      <c r="F26" s="17">
        <v>92</v>
      </c>
      <c r="G26" s="17">
        <v>8</v>
      </c>
      <c r="H26" s="18">
        <v>23</v>
      </c>
      <c r="I26" s="18">
        <v>11.5</v>
      </c>
    </row>
    <row r="27" spans="1:9" ht="45.75" thickBot="1" x14ac:dyDescent="0.3">
      <c r="A27" s="13">
        <v>11</v>
      </c>
      <c r="B27" s="14" t="s">
        <v>64</v>
      </c>
      <c r="C27" s="14" t="s">
        <v>122</v>
      </c>
      <c r="D27" s="20">
        <v>1</v>
      </c>
      <c r="E27" s="14">
        <v>88</v>
      </c>
      <c r="F27" s="14">
        <v>24</v>
      </c>
      <c r="G27" s="14">
        <v>2</v>
      </c>
      <c r="H27" s="15">
        <v>44</v>
      </c>
      <c r="I27" s="15">
        <v>12</v>
      </c>
    </row>
    <row r="28" spans="1:9" ht="60.75" thickBot="1" x14ac:dyDescent="0.3">
      <c r="A28" s="19">
        <v>12</v>
      </c>
      <c r="B28" s="20" t="s">
        <v>67</v>
      </c>
      <c r="C28" s="20" t="s">
        <v>122</v>
      </c>
      <c r="D28" s="20">
        <v>1</v>
      </c>
      <c r="E28" s="20">
        <v>0</v>
      </c>
      <c r="F28" s="20">
        <v>0</v>
      </c>
      <c r="G28" s="20">
        <v>0</v>
      </c>
      <c r="H28" s="20"/>
      <c r="I28" s="20"/>
    </row>
    <row r="29" spans="1:9" ht="30.75" thickBot="1" x14ac:dyDescent="0.3">
      <c r="A29" s="19">
        <v>27</v>
      </c>
      <c r="B29" s="20" t="s">
        <v>8</v>
      </c>
      <c r="C29" s="20" t="s">
        <v>48</v>
      </c>
      <c r="D29" s="20">
        <v>1</v>
      </c>
      <c r="E29" s="20">
        <v>0</v>
      </c>
      <c r="F29" s="20">
        <v>0</v>
      </c>
      <c r="G29" s="20">
        <v>0</v>
      </c>
      <c r="H29" s="20"/>
      <c r="I29" s="20"/>
    </row>
    <row r="30" spans="1:9" ht="30.75" thickBot="1" x14ac:dyDescent="0.3">
      <c r="A30" s="19">
        <v>3</v>
      </c>
      <c r="B30" s="20" t="s">
        <v>38</v>
      </c>
      <c r="C30" s="20" t="s">
        <v>48</v>
      </c>
      <c r="D30" s="20">
        <v>1</v>
      </c>
      <c r="E30" s="20">
        <v>0</v>
      </c>
      <c r="F30" s="21">
        <v>0</v>
      </c>
      <c r="G30" s="21">
        <v>0</v>
      </c>
      <c r="H30" s="21"/>
      <c r="I30" s="21"/>
    </row>
    <row r="31" spans="1:9" ht="75.75" thickBot="1" x14ac:dyDescent="0.3">
      <c r="A31" s="19">
        <v>26</v>
      </c>
      <c r="B31" s="20" t="s">
        <v>1</v>
      </c>
      <c r="C31" s="20" t="s">
        <v>117</v>
      </c>
      <c r="D31" s="20">
        <v>1</v>
      </c>
      <c r="E31" s="20">
        <v>0</v>
      </c>
      <c r="F31" s="20">
        <v>0</v>
      </c>
      <c r="G31" s="20">
        <v>0</v>
      </c>
      <c r="H31" s="20"/>
      <c r="I31" s="20"/>
    </row>
    <row r="32" spans="1:9" ht="60.75" thickBot="1" x14ac:dyDescent="0.3">
      <c r="A32" s="19">
        <v>20</v>
      </c>
      <c r="B32" s="20" t="s">
        <v>93</v>
      </c>
      <c r="C32" s="20" t="s">
        <v>126</v>
      </c>
      <c r="D32" s="20">
        <v>1</v>
      </c>
      <c r="E32" s="20">
        <v>0</v>
      </c>
      <c r="F32" s="20">
        <v>0</v>
      </c>
      <c r="G32" s="20">
        <v>0</v>
      </c>
      <c r="H32" s="20"/>
      <c r="I32" s="20"/>
    </row>
    <row r="33" spans="1:9" ht="15.75" thickBot="1" x14ac:dyDescent="0.3">
      <c r="A33" s="19">
        <v>24</v>
      </c>
      <c r="B33" s="20" t="s">
        <v>10</v>
      </c>
      <c r="C33" s="20" t="s">
        <v>117</v>
      </c>
      <c r="D33" s="20">
        <v>1</v>
      </c>
      <c r="E33" s="20">
        <v>0</v>
      </c>
      <c r="F33" s="20">
        <v>0</v>
      </c>
      <c r="G33" s="20">
        <v>0</v>
      </c>
      <c r="H33" s="20"/>
      <c r="I33" s="20"/>
    </row>
    <row r="34" spans="1:9" ht="30" x14ac:dyDescent="0.25">
      <c r="A34" s="29">
        <v>21</v>
      </c>
      <c r="B34" s="29" t="s">
        <v>13</v>
      </c>
      <c r="C34" s="29" t="s">
        <v>117</v>
      </c>
      <c r="D34" s="29">
        <v>1</v>
      </c>
      <c r="E34" s="29">
        <v>0</v>
      </c>
      <c r="F34" s="29">
        <v>0</v>
      </c>
      <c r="G34" s="29">
        <v>0</v>
      </c>
      <c r="H34" s="29"/>
      <c r="I34" s="29"/>
    </row>
  </sheetData>
  <autoFilter ref="A1:I34">
    <sortState ref="A4:I34">
      <sortCondition ref="I1:I34"/>
    </sortState>
  </autoFilter>
  <mergeCells count="7">
    <mergeCell ref="G1:G2"/>
    <mergeCell ref="A1:A2"/>
    <mergeCell ref="B1:B2"/>
    <mergeCell ref="C1:C2"/>
    <mergeCell ref="E1:E2"/>
    <mergeCell ref="F1:F2"/>
    <mergeCell ref="D1:D2"/>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Hoja3</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revisor </cp:lastModifiedBy>
  <dcterms:created xsi:type="dcterms:W3CDTF">2017-09-05T20:39:56Z</dcterms:created>
  <dcterms:modified xsi:type="dcterms:W3CDTF">2017-11-13T15:37:58Z</dcterms:modified>
</cp:coreProperties>
</file>